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TIK\Pictures\bahan web\"/>
    </mc:Choice>
  </mc:AlternateContent>
  <xr:revisionPtr revIDLastSave="0" documentId="13_ncr:1_{06EA6689-CC85-42D9-B355-0D8F1DAB236A}" xr6:coauthVersionLast="47" xr6:coauthVersionMax="47" xr10:uidLastSave="{00000000-0000-0000-0000-000000000000}"/>
  <bookViews>
    <workbookView xWindow="6450" yWindow="3420" windowWidth="19350" windowHeight="11385" activeTab="1" xr2:uid="{6E3BEA33-EA2F-466F-A446-5857BE826861}"/>
  </bookViews>
  <sheets>
    <sheet name="Utama" sheetId="3" r:id="rId1"/>
    <sheet name="Jawaban" sheetId="1" r:id="rId2"/>
  </sheets>
  <externalReferences>
    <externalReference r:id="rId3"/>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4" i="1" l="1"/>
  <c r="L34" i="1"/>
  <c r="R33" i="1"/>
  <c r="S33" i="1" s="1"/>
  <c r="M33" i="1"/>
  <c r="L33" i="1"/>
  <c r="R32" i="1"/>
  <c r="R31" i="1" s="1"/>
  <c r="S31" i="1" s="1"/>
  <c r="L32" i="1"/>
  <c r="L31" i="1" s="1"/>
  <c r="M31" i="1" s="1"/>
  <c r="R30" i="1"/>
  <c r="L30" i="1"/>
  <c r="R29" i="1"/>
  <c r="L29" i="1"/>
  <c r="R28" i="1"/>
  <c r="Q28" i="1"/>
  <c r="L28" i="1"/>
  <c r="K28" i="1"/>
  <c r="R27" i="1"/>
  <c r="L27" i="1"/>
  <c r="R26" i="1"/>
  <c r="L26" i="1"/>
  <c r="R25" i="1"/>
  <c r="R24" i="1" s="1"/>
  <c r="Q25" i="1"/>
  <c r="K25" i="1"/>
  <c r="L25" i="1" s="1"/>
  <c r="L24" i="1" s="1"/>
  <c r="I6" i="3"/>
  <c r="J6" i="3"/>
  <c r="I7" i="3"/>
  <c r="K7" i="3" s="1"/>
  <c r="L7" i="3" s="1"/>
  <c r="M7" i="3" s="1"/>
  <c r="J7" i="3"/>
  <c r="I8" i="3"/>
  <c r="J8" i="3"/>
  <c r="K8" i="3" s="1"/>
  <c r="L8" i="3" s="1"/>
  <c r="M8" i="3" s="1"/>
  <c r="I9" i="3"/>
  <c r="K9" i="3" s="1"/>
  <c r="L9" i="3" s="1"/>
  <c r="M9" i="3" s="1"/>
  <c r="J9" i="3"/>
  <c r="I10" i="3"/>
  <c r="J10" i="3"/>
  <c r="I11" i="3"/>
  <c r="K11" i="3" s="1"/>
  <c r="L11" i="3" s="1"/>
  <c r="M11" i="3" s="1"/>
  <c r="J11" i="3"/>
  <c r="K16" i="3"/>
  <c r="M16" i="3" s="1"/>
  <c r="L16" i="3"/>
  <c r="K17" i="3"/>
  <c r="L17" i="3" s="1"/>
  <c r="K18" i="3"/>
  <c r="L18" i="3"/>
  <c r="K19" i="3"/>
  <c r="L19" i="3"/>
  <c r="M19" i="3"/>
  <c r="R21" i="1"/>
  <c r="L21" i="1"/>
  <c r="R20" i="1"/>
  <c r="L20" i="1"/>
  <c r="R19" i="1"/>
  <c r="L19" i="1"/>
  <c r="R18" i="1"/>
  <c r="L18" i="1"/>
  <c r="R17" i="1"/>
  <c r="S17" i="1" s="1"/>
  <c r="L17" i="1"/>
  <c r="M17" i="1" s="1"/>
  <c r="R16" i="1"/>
  <c r="L16" i="1"/>
  <c r="R15" i="1"/>
  <c r="L15" i="1"/>
  <c r="L13" i="1" s="1"/>
  <c r="M13" i="1" s="1"/>
  <c r="R14" i="1"/>
  <c r="R13" i="1" s="1"/>
  <c r="L14" i="1"/>
  <c r="R12" i="1"/>
  <c r="L12" i="1"/>
  <c r="R11" i="1"/>
  <c r="L11" i="1"/>
  <c r="L9" i="1" s="1"/>
  <c r="M9" i="1" s="1"/>
  <c r="R10" i="1"/>
  <c r="L10" i="1"/>
  <c r="R9" i="1"/>
  <c r="S9" i="1" s="1"/>
  <c r="R8" i="1"/>
  <c r="L8" i="1"/>
  <c r="L6" i="1" s="1"/>
  <c r="R7" i="1"/>
  <c r="L7" i="1"/>
  <c r="R6" i="1"/>
  <c r="S6" i="1" s="1"/>
  <c r="R3" i="1"/>
  <c r="S3" i="1" s="1"/>
  <c r="L3" i="1"/>
  <c r="M3" i="1" s="1"/>
  <c r="S24" i="1" l="1"/>
  <c r="R23" i="1"/>
  <c r="L23" i="1"/>
  <c r="M24" i="1"/>
  <c r="K10" i="3"/>
  <c r="L10" i="3" s="1"/>
  <c r="M10" i="3" s="1"/>
  <c r="K6" i="3"/>
  <c r="K12" i="3" s="1"/>
  <c r="M17" i="3"/>
  <c r="K15" i="3"/>
  <c r="R5" i="1"/>
  <c r="S13" i="1"/>
  <c r="M6" i="1"/>
  <c r="L5" i="1"/>
  <c r="M23" i="1" l="1"/>
  <c r="L22" i="1"/>
  <c r="M22" i="1" s="1"/>
  <c r="S23" i="1"/>
  <c r="R22" i="1"/>
  <c r="S22" i="1" s="1"/>
  <c r="L6" i="3"/>
  <c r="M6" i="3" s="1"/>
  <c r="M15" i="3"/>
  <c r="K20" i="3"/>
  <c r="L20" i="3" s="1"/>
  <c r="L15" i="3"/>
  <c r="M12" i="3"/>
  <c r="L12" i="3"/>
  <c r="S5" i="1"/>
  <c r="M5" i="1"/>
  <c r="L4" i="1"/>
  <c r="M4" i="1" s="1"/>
  <c r="R4" i="1" l="1"/>
  <c r="S4" i="1" s="1"/>
  <c r="K22" i="3"/>
  <c r="M22" i="3" s="1"/>
</calcChain>
</file>

<file path=xl/sharedStrings.xml><?xml version="1.0" encoding="utf-8"?>
<sst xmlns="http://schemas.openxmlformats.org/spreadsheetml/2006/main" count="229" uniqueCount="160">
  <si>
    <t>LEMBAR KERJA EVALUASI (LKE) PEBANGUNAN ZONA INTEGRITAS SATKER TNI AL TA 2023
SEKOLAH TINGGI TEKNOLOGI ANGKATAN LAUT</t>
  </si>
  <si>
    <t>Penilaian</t>
  </si>
  <si>
    <t>Bobot</t>
  </si>
  <si>
    <t>Penjelasan</t>
  </si>
  <si>
    <t>Pilihan Jawaban</t>
  </si>
  <si>
    <t>Jawaban
Unit</t>
  </si>
  <si>
    <t>Nilai</t>
  </si>
  <si>
    <t xml:space="preserve"> %</t>
  </si>
  <si>
    <t>Catatan/Keterangan/Penjelasan
Unit</t>
  </si>
  <si>
    <t>Bukti Dukung
Unit</t>
  </si>
  <si>
    <t>Jawaban TPI</t>
  </si>
  <si>
    <t>Catatan/Keterangan/Penjelasan
Reviu TPI</t>
  </si>
  <si>
    <t>A.</t>
  </si>
  <si>
    <t>PENGUNGKIT</t>
  </si>
  <si>
    <t>I.</t>
  </si>
  <si>
    <t>PEMENUHAN</t>
  </si>
  <si>
    <t>1.</t>
  </si>
  <si>
    <t>MANAJEMEN PERUBAHAN</t>
  </si>
  <si>
    <t>i.</t>
  </si>
  <si>
    <t>Penyusunan Tim Kerja</t>
  </si>
  <si>
    <t>a.</t>
  </si>
  <si>
    <t>Unit kerja telah membentuk tim untuk melakukan pembangunan Zona Integritas</t>
  </si>
  <si>
    <t>Ya, jika Tim telah dibentuk di dalam unit kerja.</t>
  </si>
  <si>
    <t>Ya/Tidak</t>
  </si>
  <si>
    <t>Ya</t>
  </si>
  <si>
    <t xml:space="preserve">Dalam rangka mewujudkan pembangunan Zona Integritas di STTAL  maka Komandan  menindaklanjuti dengan membantuk Tim Pembangunan ZI yang bertugas membantu  Komandan melaksanakan pembangunan ZI yang bersih, akuntabel, efektif dan efisien, berkurangnya resistensi terhadap perubahan serta mampu memberikan pelayanan publik yang baik. Anggota tim pembangunan ZI terdiri dari para perwira pengambil keputusan pada masing-masing satker dibawah STTAL dan dipilih melalui rapat yang dipimpin oleh Komandan STTAL. 
Adapun data dukung adalah sebagai berikut :               
Data Dukung: 
a. Kep Kasal no Kep/2086/IX/2017 ttg Organisasi Pelaksana RB di lingkungan TNI AL  
b. Undangan rapat pembentukan ZI
c. Daftar Hadir Peserta rapat
d. Slide/bahan rapat pembentukan Pokja Pembangunan ZI
e. Sprin Pokja Pembangunan ZI.. </t>
  </si>
  <si>
    <t>https://drive.google.com/drive/folders/1kB7Q_jOtKPKvYzRdPcboE1zSm3Ams1tk?usp=sharing</t>
  </si>
  <si>
    <t>Pemeriksaan terhadap Dokumen dalam Link Bukti Dukung telah memenuhi kriteria jawaban “Ya” bahwa benar unit kerja telah membentuk Tim untuk melakukan pembangunan Zona Integritas Pasmar 1 pada tahun 2022</t>
  </si>
  <si>
    <t>b.</t>
  </si>
  <si>
    <t>Penentuan anggota Tim dipilih melalui prosedur/mekanisme yang jelas</t>
  </si>
  <si>
    <t>a. Jika dengan prosedur/mekanisme yang jelas dan mewakili seluruh unsur dalam unit kerja
b. Jika sebagian menggunakan prosedur yang mewakili sebagian besar unsur dalam unit kerja
c. Jika tidak di seleksi.</t>
  </si>
  <si>
    <t>A/B/C</t>
  </si>
  <si>
    <t>A</t>
  </si>
  <si>
    <t>Tim Pembangunan ZI STTAL dibentuk melalui prosedur seleksi dengan kriteria-kriteria tertentu dan pelaksanaan seleksi ditetapkan oleh Komandan STTAL melalui rapat yang terdiri para pejabat utama STTAL. Pembahasan dalam rapat tersebut adalah pembentukan tim Pokja  yang melibatkan seluruh satker yang berada di jajaran STTAL sehingga pelaksanaan pembangunan ZI tidak ada resistensi.  Pelibatan seluruh bagian dalam tim pembangunan ZI STTAL sesuai dengan personel yang tugas pokoknya relevan dengan  bidang manajemen perubahan, bidang tata laksana, bidang penataan sumber daya aparatur, bidang penguatan akuntablilitas dan bidang pelayanan publik. Tujuannya adalah  membentuk tim yang memiliki komitmen dan dedikasi yang tinggi pada pembangunan ZI. 
Adapun data dukung  sesuai penjelasan di atas adalah sebagai berikut :
1. SP Komandan STTAL Tim Pelaksana Kerja pembangunan ZI  STTAL 2022 
2. Riwayat Hidup TIM ZI  STTAL 2022. 
3. Undangan rapat pembentukan tim kerja pembangunan ZI menuju WBK/WBBM.
4.  Daftar Hadir, Notulen rapat.
5. Dokumentasi kegiatan rapat.                                                                                                                                                                                                                                                                                                                                                      6. Rekapitulasi penilaian kinerja individu dalam kurun waktu tertentu berdasarkan mekanisme/ prosedur/ ST/ SE/ Nodis/ Kep yg dibuat oleh Satker. 
7. Laporan pelaksanaan rapat pembentukan tim kerja pembangunan ZI menuju WBK/WBBM.
Data LINK:</t>
  </si>
  <si>
    <t>https://drive.google.com/drive/folders/1IMYgmxsTKdwOYRTJKNmhw27ltCKxjb3M?usp=sharing</t>
  </si>
  <si>
    <t>B</t>
  </si>
  <si>
    <t>Pemeriksaan terhadap semua Dokumen dan Foto kegiatan yang ada dalam Link Bukti Dukung, dapat dipenuhi kriteria jawaban “B” bahwa benar penentuan anggota Tim telah dipilih melalui mekanisme seleksi dan mewakili seluruh unsur yang ada di STTAL</t>
  </si>
  <si>
    <t>ii.</t>
  </si>
  <si>
    <t xml:space="preserve"> Rencana Pembangunan Zona Integritas </t>
  </si>
  <si>
    <r>
      <rPr>
        <sz val="12"/>
        <color theme="1"/>
        <rFont val="Bookman Old Style"/>
      </rPr>
      <t xml:space="preserve">Terdapat dokumen rencana </t>
    </r>
    <r>
      <rPr>
        <sz val="12"/>
        <color theme="1"/>
        <rFont val="Bookman Old Style"/>
      </rPr>
      <t>kerja</t>
    </r>
    <r>
      <rPr>
        <sz val="12"/>
        <color theme="1"/>
        <rFont val="Bookman Old Style"/>
      </rPr>
      <t xml:space="preserve"> pembangunan Zona Integritas menuju WBK/WBBM</t>
    </r>
  </si>
  <si>
    <t>Ya, jika memiliki  rencana kerja pembangunan Zona Integritas.</t>
  </si>
  <si>
    <r>
      <t xml:space="preserve">etelah Surat Perintah Pembangunan ZI telah diterbitkan langkah pertama dari Tim adalah menyusun rencana Kerja ZI yang selaras dengan tugas pokok STTAL. Penyusunan Renja berdasarkan Kepdan STTAL tentang mekanisme penyusunan Renja. Dokumen perencanaan pembangunan ZI disusun dengan menyelaraskan dokumen Orgas Satker, Renstra, Program Kerja, dan dokumen lain berdasarkan kegiatan utama Satker berdasarkan Fungsi utama Satker. Di dalam Renja pembangunan ZI juga telah ditetapkan prioritas-prioritas dalam mendukung tugas STTAL dan TNI AL.
Adapun Data Dukung adalah sebagai berikut:
a. Undangan rapat penyusunan rencana pembangunan ZI Satker;
b. Daftar hadir peserta rapat penyusunan rencana pembangunan ZI.
c. Dokumentasi giat rapat penyusunan rencana pembangunan ZI.
d. Bahan rapat/slide rapat penyusunan rencana pembangunan ZI.
e. Dokumen rencana pembangunan ZI.
f. Dokumen pencanangan ZI. 
g. Dokumen pakta integritas;
h. Publikasi pencanangan ZI yang disampaikan lewat media cetak, elektronik dan media online </t>
    </r>
    <r>
      <rPr>
        <sz val="12"/>
        <rFont val="Bookman Old Style"/>
        <family val="1"/>
      </rPr>
      <t xml:space="preserve">
</t>
    </r>
    <r>
      <rPr>
        <sz val="12"/>
        <color theme="1"/>
        <rFont val="Bookman Old Style"/>
        <family val="1"/>
      </rPr>
      <t xml:space="preserve">
Data LINK: </t>
    </r>
  </si>
  <si>
    <t>https://drive.google.com/drive/folders/1tLb7msChgVZBu7y53znmLc5BPUBB_bmM?usp=sharing</t>
  </si>
  <si>
    <t>Pemeriksaan terhadap Dokumen dalam Link Bukti Dukung telah memenuhi kriteria jawaban “Ya” bahwa benar unit kerja telah menyusun dan menetapkan dokumen rencana kerja pembangunan Zona Integritas STTAL tahun 2022</t>
  </si>
  <si>
    <t>Dalam dokumen pembangunan terdapat target-target prioritas yang relevan dengan tujuan pembangunan WBK/WBBM</t>
  </si>
  <si>
    <t>a. Jika semua target-target prioritas relevan dengan tujuanpembangunan WBK/WBBM
b. Jika sebagian target-target prioritas relevan dengan tujuan pembangunan WBK/WBBM
c. Jika tidak ada target-target prioritas yang relevan dengan tujuan pembangunan WBK/WBBM</t>
  </si>
  <si>
    <t>Dalam dokumen pembangunan ZI terdapat target-target prioritas yang relevan dengan tugas pokok STTAL dalam melaksanakan pendidikan, penelitian dan pengabdian kepada masyarakat. Oleh karena itu target prioritas dalam pembangunan ZI juga tercantum dalam beberapa kegiatan yang tercantum dalam Organisasi Tugas STTAL, Rensta STTAL, Program kerja dan anggaran STTAL maupun LAKIP STTAL . Priortitas dalam pembangunan ZI STTAL adalah bidang Manajemen Perubahan, Penataan Tata laksana, Penataan Sistem SDM Aparatur, Penguatan Pengawasan dan Penguatan Akuntabilitas.
Data Dukung:
a. Dokumen rencana pembangunan ZI Satker berdasarkan Keputusan Kasal Nomor Kep/877/XII/2021 tanggal 14 Desember 2021 tentang Petunjuk Teknis Pembangunan Zona Integritas Menuju WBK/WBBM di Lingkungan TNI AL 
b. Dokumen terkait rencana kegiatan masing-masing satuan terkait fungsi utama.
c. Dokumen Program Kerja;
d. Dokumen Perkin
e. Dokumen LAKIP.</t>
  </si>
  <si>
    <t>https://drive.google.com/drive/folders/1TWT07oyJQ_LBJR9bkCXlPIOXAQ-yVdSD?usp=sharing</t>
  </si>
  <si>
    <t xml:space="preserve">
Pemeriksaan terhadap Dokumen Rencana Kerja Pembangunan ZI STTAL tahun 2022 dalam Link Bukti Dukung telah diuraikan target-target prioritas yang relevan dengan tujuan Pembangunan WBK STTAL pada tahun 2022, namun demikian target prioritas tersebut baru sebagian besar besar saja yang telah relevan dengan tujuan pembangunan WBK (B). </t>
  </si>
  <si>
    <t>c.</t>
  </si>
  <si>
    <t>Terdapat mekanisme atau media untuk mensosialisasikan pembangunan WBK/WBBM</t>
  </si>
  <si>
    <r>
      <rPr>
        <sz val="12"/>
        <color theme="1"/>
        <rFont val="Bookman Old Style"/>
      </rPr>
      <t xml:space="preserve">a. Jika telah dilakukan pengelolaan media/aktivitas interaktif yang efektif untuk menginformasikan pembangunan ZI kepada internal dan </t>
    </r>
    <r>
      <rPr>
        <i/>
        <sz val="12"/>
        <color theme="1"/>
        <rFont val="Bookman Old Style"/>
      </rPr>
      <t>stakeholder</t>
    </r>
    <r>
      <rPr>
        <sz val="12"/>
        <color theme="1"/>
        <rFont val="Bookman Old Style"/>
      </rPr>
      <t xml:space="preserve"> secara berkala
b. Jika pengelolaan media/aktivitas interaktif dilakukan secara terbatas dan tidak secara berkala
c. Jika pengelolaan media/aktivitas interaktif belum dilakukan</t>
    </r>
  </si>
  <si>
    <t xml:space="preserve">Pelaksanaan pembangunan ZI  STTAL selaras dengan pelaksanaan tugas pokok STTAL sehingga segala bentuk kegiatan yang dilaksanakan  dalam mendukung keberhasilan tugas pokok harus bisa tersampaikan kepada publik Satker (internal dan eksternal) yang dilaksanakan secara berkala. Informasi pembangunan ZI dilaksanakan secara massif kepada seluruh anggota atau personel STTAL, dengan cara salah satunya yaitu dengan pemberian buku saku. Hal ini bertujuan agar pada setiap saat dan setiap waktu, setiap personel dapat membaca, mengerti serta memahami tentang Permbangunan ZI di STTAL. Selain itu juga, website STTAL juga berupaya menyebarkan secara elektronik kepada publik, akan pembangunan ZI di STTAL.
Data Dukung sesuai penjelasan di atas sebagai berikut:
a. Buku Saku ZI  STTAL
b. Dokumentasi Pencanangan RB ZI  STTAL
c. Filler RB  STTAL 
d. Sosialisasi pembangunan ZONA INTEGRITAS  STTAL 2022
e. Spanduk dan Banner  tentang ZI STTAL 2022
f. Website STTAL
g. PIN ZONA INTEGRITAS  STTAL (menyatu dalam ID CARD STTAL)
h Capture pembangunan ZI melalui koran, website, facebook, IG, Twitter, Benner, majalah dll ttg pembangunan ZI yg sedang dilaksanakan oleh Satker
</t>
  </si>
  <si>
    <t>https://drive.google.com/drive/folders/1XU5GxxaGWZenXiGJF21JZDS8l8K0KJx7?usp=sharing</t>
  </si>
  <si>
    <t>STTAL telah mensosialisasikan pembangunan ZI menuju WBK yang dilaksanakan, melalui meknisme/media yang dimiliki, namun berdasarkan pemeriksaan terhadap bukti dukung yang ada belum dapat memenuhi kriteria (B) bahwa pengelolaan terhadap mekanisme tersebut baik media maupun aktifitas interaktif telah dilakukan secara efektif karena secara terbatas dan tidak secara berkala</t>
  </si>
  <si>
    <t>iii.</t>
  </si>
  <si>
    <t>Pemantauan dan Evaluasi Pembangunan WBK/WBBM</t>
  </si>
  <si>
    <t>Seluruh kegiatan pembangunan sudah dilaksanakan sesuai dengan rencana</t>
  </si>
  <si>
    <t>a. Jika semua kegiatan pembangunan telah dilaksanakan sesuai dengan rencana
b. Jika sebagian besar kegiatan pembangunan telah dilaksanakan sesuai dengan rencana
c. Jika sebagian kecil kegiatan pembangunan telah dilaksanakan sesuai dengan rencana
d. Jika belum ada kegiatan pembangunan yang dilakukan sesuai dengan rencana</t>
  </si>
  <si>
    <t>A/B/C/D</t>
  </si>
  <si>
    <t>Pembangunan Zona Integritas di STTAL telah dilaksanakan sesuai dengan rencana kerja Zona Integritas terhadap enam area perubahan.  
2. Data dukung yang harus disajikan sebagai berikut: 
a. Dokumen laporan monev pembangunan ZI Satker.   
b. Dokumen laporan evaluasi pembangunan ZI Satker.
c. Dokumen Lakip
d. Telah dilaksanakan Sosialisasi kegiatan Pembangunan ZI  STTAL 2022 dengan mengedepankan Rencana dan Program kerja ZI tahun 2022.</t>
  </si>
  <si>
    <t>https://drive.google.com/drive/folders/1sHBDd64BJTo_nnOcs2G-GBrB9k-M-zWT?usp=sharing</t>
  </si>
  <si>
    <t>Dokumen didalam link data dukung tidak seluruhnya relevan/dapat meyakinkan bahwa kegiatan pembangunan ZI yang dilaksanakan pada tahun 2022 telah sesuai rencana. Evaluator TPI TNI menilai bahwa hasil atas pelaksanaan pembangunan ZI STTAL memenuhi kriteria sebagian besar kegiatan pembangunan telah dilaksanakan sesuai dengan rencana.</t>
  </si>
  <si>
    <t>Terdapat monitoring dan evaluasi terhadap pembangunan Zona Integritas</t>
  </si>
  <si>
    <r>
      <rPr>
        <sz val="12"/>
        <color theme="1"/>
        <rFont val="Bookman Old Style"/>
      </rPr>
      <t>a. Jika monitoring dan evaluas</t>
    </r>
    <r>
      <rPr>
        <b/>
        <sz val="12"/>
        <color theme="1"/>
        <rFont val="Bookman Old Style"/>
      </rPr>
      <t>i melibatkan pimpinan</t>
    </r>
    <r>
      <rPr>
        <sz val="12"/>
        <color theme="1"/>
        <rFont val="Bookman Old Style"/>
      </rPr>
      <t xml:space="preserve"> dan dilakukan secara berkala
b. Jika monitoring dan evaluasi melibatkan pimpinan tetapi tidak secara berkala
c. Jika monitoring dan evaluasi tidak melibatkan pimpinan dan tidak secara berkala
d. Jika tidak terdapat monitoring dan evaluasi terhadap pembangunan zona integritas</t>
    </r>
  </si>
  <si>
    <t>STTAL dalam melaksanakan monitoring dan evaluasi selalu melibatkan pimpinan sebagai motor penggerak perubahan dan  mengetahui kondisi yang dihadapi satuan yang dipimpinnya. Oleh karena itu untuk  pencapaian tugas pokok bisa tercapai pelaksanaan monitoring dan evaluasi dilaksanakan secara berkala sehingga hasil kinerja yang dicapai sesuai dengan target kinerja yang telah ditetapkan. Pelaksanaan monitoring dilaksanakan rapat tiap semester. Hal tersebut juga dilaksanakan laporan kepada pimpinan berupa laporan tiap semester. Hal tersebut dilaksanakan secara berkala setiap tahun 2 kali. Selain itu juga dibentuk tim sebagai monitoring dan evaluasi yg salah satunya terdiri dari bagian inspektorat.
Data Dukung:
a. Undangan rapat kegiatan evaluasi Satker.
b. Daftar hadir peserta rapat kegiatan evaluasi Satker. 
c. Dokumentasi rapat kegiatan evaluasi Satker (Laporan evaluasi pelaksanaan kegiatan terkait fungsi utama masing-masing satuan dan program diluar program yang dapat mendukung kinerja satuan atas kebijakan pimpinan satker);
d. Bahan rapat/slide kegiatan evaluasi Satker. 
e. Notulen/laporan hasil rapat kegiatan evaluasi Satker. 
f. Dokumen monitoring dan evaluasi dari pelaksanaan pembangunan ZI.</t>
  </si>
  <si>
    <t>https://drive.google.com/drive/folders/135_vaOapN5VX4N-Cu1ABQ1ZWPmJkvacB?usp=sharing</t>
  </si>
  <si>
    <t>Dokumen dan foto kegiatan didalam link data dukung dapat membuktikan bahwa pimpinan telah terlibat dalam kegiatan monitoring dan evaluasi tetapi tidak secara berkala</t>
  </si>
  <si>
    <t>Hasil Monitoring dan Evaluasi telah ditindaklanjuti</t>
  </si>
  <si>
    <t>a. Jika semua catatan/rekomendasi hasil  monitoring dan evaluasi tim internal atas persiapan dan pelaksanaan kegiatan Unit WBK/WBBM telah ditindaklanjuti
b. Jika sebagian besar catatan/rekomendasi hasil monitoring danevaluasi tim internal atas persiapan dan pelaksanaan kegiatanUnit WBK/WBBM telah ditindaklanjuti
c. Jika sebagian kecil catatan/rekomendasi hasil monitoring dan evaluasi tim internal atas persiapan dan pelaksanaan kegiatan Unit WBK/WBBM telah ditindaklanjuti
d. Jika catatan/rekomendasi hasil monitoring dan evaluasi tim internal atas persiapan dan pelaksanaan kegiatan Unit WBK/WBBM belum ditindaklanjuti</t>
  </si>
  <si>
    <t>C</t>
  </si>
  <si>
    <t>Hasil rekomendasi evaluasi tim internal manajemen perubahan yang tercantum dalam laporan hasil monitoring dan evaluasi pembangunan ZI telah ditindaklanjuti berdasarkan semua evaluasi yang ditemukan di lapangan. Rekomendasi yang  disampaikan dalam Laporan monitoring dan evaluasi STTAL adalah untuk perbaikan pelaksanaan kegiatan pembabgunan ZI STTAL kedepan dalam mewujudkan good governance. Perbaikan kinerja satuan dan harus selaras dengan rencana dan monev pembangunan ZI. 
Data dukung adalah sebagai berikut: 
a. Data dukung kegiatan/administrasi  yang telah ditindaklanjuti berdasarkan hasil rekomendasi monev terhadap kegiatan Satker.
b. Data dukung kegiatan/administrasi yang telah ditindaklanjuti berdasarkan hasil rekomendasi monev terhadap kegiatan pembangunan ZI.</t>
  </si>
  <si>
    <t>https://drive.google.com/drive/folders/1Gv7hbdiU1lDQtnYJ-BjPx-zpL9XLBjq2?usp=sharing</t>
  </si>
  <si>
    <t>berdasarkan data dokumen yang diinput kedalam bukti dukung. Evaluator TPI TNI menilai bahwa kriteria yang dapat terpenuhi sesuai dokumen didalam link bukti dukung adalah jawaban "C".</t>
  </si>
  <si>
    <t>iv.</t>
  </si>
  <si>
    <t xml:space="preserve">Perubahan pola pikir dan budaya kerja </t>
  </si>
  <si>
    <r>
      <t xml:space="preserve">Pimpinan berperan sebagai </t>
    </r>
    <r>
      <rPr>
        <i/>
        <sz val="12"/>
        <color theme="1"/>
        <rFont val="Bookman Old Style"/>
      </rPr>
      <t>role model</t>
    </r>
    <r>
      <rPr>
        <sz val="12"/>
        <color theme="1"/>
        <rFont val="Bookman Old Style"/>
      </rPr>
      <t xml:space="preserve"> dalam pelaksanaan Pembangunan WBK/WBBM</t>
    </r>
  </si>
  <si>
    <t>ya, jika pimpinan menjadi contoh pelaksanaan nilai-nilai organisasi.</t>
  </si>
  <si>
    <t>Komandan STTAL adalah merupakan pimpinan sebagai role model dalam seluruh kegiatan di STTAL karena perannya sebagai lokomotif perubahan, keteladanan bagi staf/bawahan, selalu dapat bekerjasama dalam mencapai visi dan misi, serta selalu berorientasi terhadap perubahan yang lebih efektif dan efisien. Komandan STTAL juga selalu menerapkan budaya kerja yang baru yaitu cerdas berpikir, pandai berbicara dan semangat berkarya dalam melaksanakan tugas STTAL serta membangun Zona Integritas. Dengan peran Komandan menjadi role model maka memberikan pengaruh positif terhadap kinerja prajurit dan pelayanan maksimal kepada publik.
Data Dukung:
a. Komandan memimpin yel-yel
b. Slogan-slogan perintah perubahan budaya kerja di lingkungan STTAL
c. Kep Budaya kerja STTAL</t>
  </si>
  <si>
    <t>https://drive.google.com/drive/folders/1cwsiK-CGF4snmbRGZahsLk7qc_x0sAiu?usp=sharing</t>
  </si>
  <si>
    <t>Pemeriksaan terhadap Dokumen dalam Link Bukti Dukung telah memenuhi kriteria jawaban “Ya” bahwa Pimpinan  berperan sebagai role model dalam pelaksanaan Pembangunan WBK dalam pembangunan Zona Integritas STTAL  tahun 2022</t>
  </si>
  <si>
    <t>Sudah ditetapkan agen perubahan</t>
  </si>
  <si>
    <t>a. Jika agen perubahan telah ditetapkan dan  berkontribusi terhadap perubahan pada unit kerjanya
b. Jika agen perubahan telah ditetapkan namun belum berkontribusi terhadap perubahan pada unit kerjanya
c. Jika belum terdapat agen perubahan</t>
  </si>
  <si>
    <t>Komandan STTAL sebagai stakeholder pengambil keputusan penting di STTAL telah menunjuk beberapa perwira yan memiliki kapabilitas sebagai perwira yang dianggap mampu untuk memberikan perubahan atau contoh bagi prajurit yang lainnya untuk berubah. Agen of change memiliki keteladanan dan kepribadian yang baik sebagai contoh untuk melaksanakan perubahan yang sudah diarahkan Komandan STTAL. Agen of change juga mampu memberikan saran dan masukan kepada Komandan STTAL dalam menyelesaikan permasalahan yang terjadi di STTAL.
Data Dukung:
a.     Undangan     rapat     pembentukan     agen perubahan;
b, Daftar hadir rapat pembentukan agen perubahan;
c. Bahan/slide rapat pembentukan agen perubahan;
d, Dokumentasi rapat pembentukan agen perubahan;
e. Notulen/laporan hasil rapat pembentukan agen perubahan;
f. Sprin Agen Perubahan pembentukan agen perubahan;
g. Dokumen rencana tindak agen perubahan, memuat tentang apa yang akan dilaksanakan oleh agen perubahan dan memuat target waktu dan hasil yang diharapkan;
h. Dokumen laporan evaluasi agen perubahan, memuat tentang hasil yang dicapai oleh agen perubahan apakah hasilnya bisa tercapai sesuai target atau tidak dan mencantumkan evaluasi dari apa yang sudah diperbuat oleh agen perubahan; dan
i. Data dukung lain berupa dokumen/surat/ laporan/peraturan/ketetapan/foto/video/screen capture/ST/SE/ Nota Dinas/sarana/prasarana dll yang bisa menjawab dan selaras dengan pertanyaan di LKE</t>
  </si>
  <si>
    <t>https://drive.google.com/drive/folders/15veyi4r5tRBs-QMsw29M-jTEdMQQC7o1?usp=sharing</t>
  </si>
  <si>
    <t>Pemeriksaan terhadap semua Dokumen dan Foto kegiatan yang ada dalam Link Bukti Dukung, dapat meenuhi kriteria jawaban “B” bahwa benar Sudah ditetapkan agen perubahan namun belum berkontribusi terhadap perubahan pada unit kerjanya.</t>
  </si>
  <si>
    <t>Telah dibangun budaya kerja dan pola pikir di lingkungan organisasi</t>
  </si>
  <si>
    <t>a. Jika telah dilakukan upaya pembangunan budaya kerja dan pola pikir dan mampu mengurangi resistensi atas perubahan
b. Jika telah dilakukan upaya pembangunan budaya kerja dan pola pikir tapi masih terdapat resistensi atas perubahan
c. Jika belum terdapat upaya pembangunan budaya kerja dan pola pikir</t>
  </si>
  <si>
    <t>omandan STTAL telah merubah budaya kerja yang awalnya kerja ikhlas, kerja cerdas dan kerja efektif  menjadi cerdas berpikir, pandai berbicara dan semangat berkarya  dan tertuang dalam Kep Komandan 22/VII/2022 tentang perubahan pola budaya kerja STTAL. Dengan adanya perubahan budaya kerja ini  maka telah menciptakan lingkungan kerja yang kondusif bebas korupsi dan suasana kerja serta profeisonalitas meningkat
Data Dukung:
a. Kegiatan pelatihan di luar program/penataran dalam satuan dalam rangka meningkat kualitas prajurit sehingga siap operasional;
b. Kegiatan jam komandan dalam rangka meningkatkan pengetahun dan kebersamaan prajurit;
c. Kegiatan pembinaan mental rohani, kesehatan, dan penyuluhan hukum bagi prajurit dan keluarganya;
d.  Kegiatan   aerobik   atau   Olahraga   Bersama dalam menjaga kesamaptaan prajurit;
e. Kegiatan yang dilaksanakan oleh satker untuk menghindari terjadinya resistensi yang mungkin terjadi terhadap perubahan yang diterapkan oleh agen perubahan;
f. Dokumen   pelaksanaan kegiatan penerapan budaya kerja;
g. Semboyan/slogan/motto satuan yang mampu merubah pola pikir bagi siapa saja yang membacanya; dan
h. Data dukung lain berupa dokumen/surat/ laporan/peraturan/ketetapan/foto/video/screen capture/ST/SE/ Nota Dinas/sarana/prasarana dll yang bisa menjawab dan selaras dengan pertanyaan di LKE.
Data LINK:</t>
  </si>
  <si>
    <t>https://drive.google.com/drive/folders/1FXCjEd0xfDQ5pEk9IKeCZ4k8vfGYGF8C?usp=sharing</t>
  </si>
  <si>
    <t>Pemeriksaan terhadap semua Dokumen dan Foto kegiatan yang ada dalam Link Bukti Dukung, dapat meenuhi kriteria jawaban “B”  namun telah dilakukan upaya pembangunan budaya kerja dan pola pikir tapi masih terdapat resistensi atas perubahan.</t>
  </si>
  <si>
    <t>d.</t>
  </si>
  <si>
    <t>Anggota organisasi terlibat dalam pembangunan Zona Integritas menuju WBK/WBBM</t>
  </si>
  <si>
    <t>a. Jika semua anggota terlibat dalam pembangunan Zona Integritas menuju WBK/WBBM dan usulan-usulan dari anggota diakomodasikan dalam keputusan
b. Jika sebagian besar anggota terlibat dalam pembangunan Zona Integritas menuju WBK/WBBM
c. Jika sebagian kecil anggota terlibat dalam pembangunan Zona Integritas menuju WBK/WBBM
d. Jika belum ada anggota terlibat dalam pembangunan Zona Integritas menuju WBK/WBBM</t>
  </si>
  <si>
    <t xml:space="preserve">Anggota  STTAL setiap harinya selalu berperan dan terlibat secara aktif dalam setiap Kegiatan Pembangunan ZI  STTAL dan kinerja satuan. Sebagai Lembaga Pendidikan dari mulai Komandan sampai dengan pangkat terendah harus dapat menjadi contoh bagi para mahasiswa yang sedang menjalankan pendidikan di STTAL. Oleh karena itu setiap kegiatan  pembangunan ZI  selalu berorientasi untuk mewujudkan visi misi tujuan dan sasaran yang telah ditetapkan.
Data Dukung:
a. Dokumentasi Pencanangan ZI  STTAL
b. Olah raga bersama seluruh personel  STTAL
c. Sosialiasasi ZI STTAL
d. Sosialisasi ZI pada saat apel pagi STTAL
e. WBK melibatkan seluruh personel
f. Dokumen Pakta Integritas
g. Dokumen yg menggambarkan keterlibatan personel Satker dlm melaks pembangunan ZI sesuai dengan rencana kegiatan pembangunan ZI yg telah disusun
h. Dokumentasi kegiatan pembangunan ZI (membuat yel-yel, slogan/motto, banner, poster, dll) yg melibatkan seluruh anggota
i. Kegiatan menampung aspirasi dr anggota melalui kegiatan jam dan atau mengisian angket atau penyampaian saran dan menindaklanjuti saran tersebut, tindak lanjut yg dilaksanakan sesuai dgn kemampuan satuan
</t>
  </si>
  <si>
    <t>https://drive.google.com/drive/folders/1X17E9swkDh6PZkeQYUrkXVDtpan5IePA?usp=sharing</t>
  </si>
  <si>
    <t xml:space="preserve">STTAL telah melaksanakan pembangunan Zona Integritas menuju WBK, namun berdasarkan pemeriksaan terhadap bukti dukung yang ada belum dapat memenuhi kriteria sesuai pilihan "A" bahwa pembangunan Zona Integritas menuju WBK melibatkan sebagian besar anggota terlibat dalam pembangunan Zona Integritas menuju WBK
 </t>
  </si>
  <si>
    <t>NILAI EVALUASI REFORMASI BIROKRASI</t>
  </si>
  <si>
    <t>TOTAL HASIL</t>
  </si>
  <si>
    <t>Nilai Persepsi Kualitas Pelayanan (Survei Eksternal :
Indeks Persepsi Kualitas Pelayanan Publik / IPKP)</t>
  </si>
  <si>
    <t>-</t>
  </si>
  <si>
    <t>PELAYANAN PUBLIK YANG PRIMA</t>
  </si>
  <si>
    <t>II.</t>
  </si>
  <si>
    <t>Capaian Kinerja Lebih Baik dari pada Capaian Kinerja Sebelumnya</t>
  </si>
  <si>
    <t>b</t>
  </si>
  <si>
    <t>Nilai Survey Persepsi Korupsi (Survei Eksternal :
Indeks Persepsi Anti Korupsi/ IPAK)</t>
  </si>
  <si>
    <t>a</t>
  </si>
  <si>
    <t>BIROKRASI YANG BERSIH DAN AKUNTABEL</t>
  </si>
  <si>
    <t>HASIL</t>
  </si>
  <si>
    <t>B.</t>
  </si>
  <si>
    <t>TOTAL PENGUNGKIT</t>
  </si>
  <si>
    <t>PENINGKATAN KUALITAS PELAYANAN PUBLIK</t>
  </si>
  <si>
    <t>6.</t>
  </si>
  <si>
    <t>PENGUATAN PENGAWASAN</t>
  </si>
  <si>
    <t>5.</t>
  </si>
  <si>
    <t>PENGUATAN AKUNTABILITAS</t>
  </si>
  <si>
    <t>4.</t>
  </si>
  <si>
    <t>PENATAAN SISTEM MANAJEMEN SDM APARATUR</t>
  </si>
  <si>
    <t>3.</t>
  </si>
  <si>
    <t>PENATAAN TATALAKSANA</t>
  </si>
  <si>
    <t>2.</t>
  </si>
  <si>
    <t>Pemenuhan Nilai Min</t>
  </si>
  <si>
    <t>Reform</t>
  </si>
  <si>
    <t>Pemenuhan</t>
  </si>
  <si>
    <t>Area Perubahan</t>
  </si>
  <si>
    <t>WBK</t>
  </si>
  <si>
    <t>LEMBAR KERJA EVALUASI ZONA INTEGRITAS STTAL</t>
  </si>
  <si>
    <t>REFORM</t>
  </si>
  <si>
    <t>Komitmen dalam perubahan</t>
  </si>
  <si>
    <t xml:space="preserve">Agen perubahan telah membuat perubahan yang konkret di Instansi (dalam 1 tahun) </t>
  </si>
  <si>
    <t>Misalkan dengan kebijakan 1 Agen 1 Perubahan Persentase diperoleh dari Jumlah Perubahan yang dibuat dibagi dengan Jumlah Agen Perubahan</t>
  </si>
  <si>
    <t>%</t>
  </si>
  <si>
    <t>- Jumlah Agen Perubahan</t>
  </si>
  <si>
    <t>Jumlah</t>
  </si>
  <si>
    <t xml:space="preserve">Pembuatan Surat perintah Agen Perubahan telah dilaksanakan untuk membuat perubahan 
yang konkret di Instansi
Outcome:Agen perubahan membuat perubahan di Instansi untuk mempercepat kinerja Instansi
Data Dukung:
a. SP Agent of Change
</t>
  </si>
  <si>
    <t>https://drive.google.com/drive/folders/12d053h285xS674xK5FqS_glwtxt7-YYB?usp=sharing</t>
  </si>
  <si>
    <t>Sesuai Data Sprin</t>
  </si>
  <si>
    <t>- Jumlah Perubahan yang dibuat</t>
  </si>
  <si>
    <r>
      <t>Perubahan-perubahan yang telah dilakukan oleh Agen Perubahan adalah e-library perpustakaan, Sistem informasi Akademik, Budaya Kerja, dan e-bbm
Data Dukun
a</t>
    </r>
    <r>
      <rPr>
        <sz val="12"/>
        <rFont val="Bookman Old Style"/>
        <family val="1"/>
      </rPr>
      <t>.SP Agen Perubahan
b. Laporan Hasil Inovasi Perubahan agen perubahan</t>
    </r>
    <r>
      <rPr>
        <sz val="12"/>
        <color rgb="FFFF0000"/>
        <rFont val="Bookman Old Style"/>
        <family val="1"/>
      </rPr>
      <t xml:space="preserve">
</t>
    </r>
  </si>
  <si>
    <t>https://drive.google.com/drive/folders/1GKK3ZSZagsABIqr1A9K2c8b36VazJ_a6?usp=sharing</t>
  </si>
  <si>
    <t>Data Perubahan tidak ada.</t>
  </si>
  <si>
    <t>Perubahan yang dibuat Agen Perubahan telah terintegrasi dalam sistem manajemen</t>
  </si>
  <si>
    <r>
      <t>Perubahan-perubahan yang telah dilakukan oleh Agen Perubahan
Data Dukung:
a. Laporan Hasil Inovasi Perubahan Agen perubahan</t>
    </r>
    <r>
      <rPr>
        <sz val="12"/>
        <rFont val="Bookman Old Style"/>
        <family val="1"/>
      </rPr>
      <t xml:space="preserve">
</t>
    </r>
  </si>
  <si>
    <t>https://drive.google.com/drive/folders/1AC40YBgjPoNz20BLjKuigzIdPmF5r6rK?usp=sharing</t>
  </si>
  <si>
    <t>- Jumlah Perubahan yang telah diintegrasikan dalam sistem manajemen</t>
  </si>
  <si>
    <t>Perubahan-perubahan yang telah dilakukan oleh Agen Perubahan yang terintegrasi ke dalam sistem manajemen yaitu e-library, SIAKAD dan e-bbm
Data Dukung:
a. Hasil Inovasi perubahan Agen Perubahan yang terintegrasi dengan sistem manajemen</t>
  </si>
  <si>
    <t>https://drive.google.com/drive/folders/1lchB3cf4oD79JRzzOTPK5fwUGMvc2U0T?usp=sharing</t>
  </si>
  <si>
    <t>Komitmen Pimpinan</t>
  </si>
  <si>
    <t>Pimpinan memiliki komitmen terhadap pelaksanaan reformasi birokrasi, dengan adanya target capaian reformasi yang jelas di dokumen perencanaan</t>
  </si>
  <si>
    <t>a. Target capaian zona integritas sudah ada di dokumen perencanaan unit kerja dan sebagian besar (diatas 80%) sudah tercapai
b. Target capaian zona integritas sudah ada di dokumen perencanaan unit kerja dan sebagian (diatas 50%) sudah tercapai
c. Target capaian zona integritas sudah ada di dokumen perencanaan unit kerja dan sebagian kecil (dibawah 50%) sudah tercapai
d. Target capaian zona integritassudah ada di dokumen perencanaan unit kerja, namun belum ada yang tercapai (masih dalam tahap pembangunan)
e. Tidak ada target capaian zona integritasdi dokumen perencanaan unit kerja</t>
  </si>
  <si>
    <t>A/B/C/D/E</t>
  </si>
  <si>
    <r>
      <t xml:space="preserve"> STTAL membuat Rencana Kerja dan Rencana Aksi sebagai komitmen terhadap pelaksanaan reformasi birokrasi untuk mencapai target reformasi yang jelas.
Data Dukung:
a. Renja Pembangunan ZI
b</t>
    </r>
    <r>
      <rPr>
        <sz val="12"/>
        <rFont val="Bookman Old Style"/>
        <family val="1"/>
      </rPr>
      <t>. Capaian Kinerja Pembangunan ZI</t>
    </r>
    <r>
      <rPr>
        <sz val="12"/>
        <color theme="1"/>
        <rFont val="Bookman Old Style"/>
        <family val="1"/>
      </rPr>
      <t xml:space="preserve">
Data LINK:</t>
    </r>
  </si>
  <si>
    <t>https://drive.google.com/drive/folders/1PuvA5vcK87I2Jqrwt4w9S5MUIA5bVugu?usp=sharing</t>
  </si>
  <si>
    <t xml:space="preserve">Pemeriksaan terhadap semua Dokumen dan Foto kegiatan yang ada dalam Link Bukti Dukung, dapat dipenuhi kriteria jawaban “C” , </t>
  </si>
  <si>
    <t>Membangun Budaya Kerja</t>
  </si>
  <si>
    <t>Instansi membangun budaya kerja positif dan menerapkan nilai-nilai organisasi dalam pelaksanaan tugas sehari-hari</t>
  </si>
  <si>
    <t>a. Budaya kerja dan nilai-nilai organisasi telah dinternalisasi ke seluruh anggota organisasi, dan penerapannya dituangkan dalam standar operasional pelaksanaan kegiatan/tugas 
b. Budaya kerja dan nilai-nilai organisasi telah dinternalisasi ke seluruh anggota organisasi, namun belum dituangkan dalam standar operasional pelaksanaan kegiatan/tugas
c. Budaya kerja dan nilai-nilai organisasi telah disusun, namun belum dinternalisasi ke seluruh anggota organisasi
d. Belum menyusun budaya kerja dan nilai-nilai organisasi</t>
  </si>
  <si>
    <t xml:space="preserve"> STTAL telah menerapkan budaya kerja Cerdas berpikir, pandai berbicara dan semangat berkarya dan nilai-nilai organisasi telah diinternalisasi ke seluruh anggota satker dan diterapkan dalam SOP
Data Dukung:
a.Kepdan Budaya Kerja
b. budaya Kerja telah diinternalisasi ke seluruh anggota
</t>
  </si>
  <si>
    <t>https://drive.google.com/drive/folders/1-M4P3E6Pj8UbsKiWfSEs_z7B-u17wVQd?usp=sharing</t>
  </si>
  <si>
    <t xml:space="preserve">Pemeriksaan terhadap semua Dokumen dan Foto kegiatan yang ada dalam Link Bukti Dukung, dapat dipenuhi kriteria jawaban “B”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</si>
</sst>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7" x14ac:knownFonts="1">
    <font>
      <sz val="11"/>
      <color theme="1"/>
      <name val="Calibri"/>
      <family val="2"/>
      <charset val="1"/>
      <scheme val="minor"/>
    </font>
    <font>
      <sz val="11"/>
      <color theme="1"/>
      <name val="Calibri"/>
      <family val="2"/>
      <charset val="1"/>
      <scheme val="minor"/>
    </font>
    <font>
      <u/>
      <sz val="11"/>
      <color theme="10"/>
      <name val="Calibri"/>
      <family val="2"/>
      <charset val="1"/>
      <scheme val="minor"/>
    </font>
    <font>
      <b/>
      <sz val="14"/>
      <color theme="1"/>
      <name val="Bookman Old Style"/>
      <family val="1"/>
    </font>
    <font>
      <sz val="14"/>
      <color theme="1"/>
      <name val="Calibri"/>
    </font>
    <font>
      <b/>
      <sz val="14"/>
      <color theme="0"/>
      <name val="Bookman Old Style"/>
    </font>
    <font>
      <sz val="11"/>
      <name val="Calibri"/>
    </font>
    <font>
      <b/>
      <sz val="14"/>
      <color rgb="FFFFFFFF"/>
      <name val="Bookman Old Style"/>
    </font>
    <font>
      <sz val="11"/>
      <color theme="1"/>
      <name val="Calibri"/>
    </font>
    <font>
      <b/>
      <sz val="14"/>
      <color rgb="FF000000"/>
      <name val="Bookman Old Style"/>
    </font>
    <font>
      <b/>
      <sz val="14"/>
      <color theme="1"/>
      <name val="Bookman Old Style"/>
    </font>
    <font>
      <b/>
      <sz val="12"/>
      <color rgb="FF000000"/>
      <name val="Bookman Old Style"/>
    </font>
    <font>
      <b/>
      <sz val="12"/>
      <color theme="1"/>
      <name val="Bookman Old Style"/>
    </font>
    <font>
      <sz val="12"/>
      <color theme="1"/>
      <name val="Bookman Old Style"/>
    </font>
    <font>
      <sz val="12"/>
      <name val="Bookman Old Style"/>
      <family val="1"/>
    </font>
    <font>
      <sz val="11"/>
      <color theme="1"/>
      <name val="Calibri"/>
      <scheme val="minor"/>
    </font>
    <font>
      <sz val="12"/>
      <color theme="1"/>
      <name val="Bookman Old Style"/>
      <family val="1"/>
    </font>
    <font>
      <i/>
      <sz val="12"/>
      <color theme="1"/>
      <name val="Bookman Old Style"/>
    </font>
    <font>
      <b/>
      <sz val="18"/>
      <color rgb="FFFFFFFF"/>
      <name val="Bookman Old Style"/>
    </font>
    <font>
      <sz val="14"/>
      <color theme="1"/>
      <name val="Bookman Old Style"/>
    </font>
    <font>
      <sz val="12"/>
      <color rgb="FF000000"/>
      <name val="Bookman Old Style"/>
    </font>
    <font>
      <sz val="12"/>
      <color theme="1"/>
      <name val="Calibri"/>
    </font>
    <font>
      <sz val="11"/>
      <color theme="1"/>
      <name val="Bookman Old Style"/>
    </font>
    <font>
      <b/>
      <sz val="16"/>
      <color rgb="FFFFFFFF"/>
      <name val="Bookman Old Style"/>
    </font>
    <font>
      <sz val="16"/>
      <color theme="1"/>
      <name val="Calibri"/>
    </font>
    <font>
      <b/>
      <sz val="16"/>
      <color rgb="FF000000"/>
      <name val="Bookman Old Style"/>
    </font>
    <font>
      <sz val="12"/>
      <color rgb="FFFF0000"/>
      <name val="Bookman Old Style"/>
      <family val="1"/>
    </font>
  </fonts>
  <fills count="10">
    <fill>
      <patternFill patternType="none"/>
    </fill>
    <fill>
      <patternFill patternType="gray125"/>
    </fill>
    <fill>
      <patternFill patternType="solid">
        <fgColor theme="1"/>
        <bgColor theme="1"/>
      </patternFill>
    </fill>
    <fill>
      <patternFill patternType="solid">
        <fgColor theme="1"/>
        <bgColor rgb="FF274E13"/>
      </patternFill>
    </fill>
    <fill>
      <patternFill patternType="solid">
        <fgColor rgb="FFDAEEF3"/>
        <bgColor rgb="FFDAEEF3"/>
      </patternFill>
    </fill>
    <fill>
      <patternFill patternType="solid">
        <fgColor rgb="FF44546A"/>
        <bgColor rgb="FF44546A"/>
      </patternFill>
    </fill>
    <fill>
      <patternFill patternType="solid">
        <fgColor rgb="FF8497B0"/>
        <bgColor rgb="FF8497B0"/>
      </patternFill>
    </fill>
    <fill>
      <patternFill patternType="solid">
        <fgColor rgb="FF8DB3E2"/>
        <bgColor rgb="FF8DB3E2"/>
      </patternFill>
    </fill>
    <fill>
      <patternFill patternType="solid">
        <fgColor rgb="FF8CB5E2"/>
        <bgColor rgb="FF8CB5E2"/>
      </patternFill>
    </fill>
    <fill>
      <patternFill patternType="solid">
        <fgColor rgb="FF8497AF"/>
        <bgColor rgb="FF8497AF"/>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5" fillId="0" borderId="0"/>
  </cellStyleXfs>
  <cellXfs count="153">
    <xf numFmtId="0" fontId="0" fillId="0" borderId="0" xfId="0"/>
    <xf numFmtId="0" fontId="4" fillId="0" borderId="0" xfId="0" applyFont="1"/>
    <xf numFmtId="2" fontId="7" fillId="2" borderId="4"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10" fontId="7" fillId="0" borderId="5" xfId="0" applyNumberFormat="1"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0" xfId="0" applyFont="1"/>
    <xf numFmtId="0" fontId="9" fillId="0" borderId="4" xfId="0" applyFont="1" applyBorder="1" applyAlignment="1">
      <alignment vertical="top" wrapText="1"/>
    </xf>
    <xf numFmtId="0" fontId="10" fillId="0" borderId="4" xfId="0" applyFont="1" applyBorder="1" applyAlignment="1">
      <alignment vertical="top"/>
    </xf>
    <xf numFmtId="0" fontId="10" fillId="0" borderId="4" xfId="0" applyFont="1" applyBorder="1" applyAlignment="1">
      <alignment vertical="top" wrapText="1"/>
    </xf>
    <xf numFmtId="2" fontId="9" fillId="0" borderId="4" xfId="0" applyNumberFormat="1" applyFont="1" applyBorder="1" applyAlignment="1">
      <alignment horizontal="center" vertical="center" wrapText="1"/>
    </xf>
    <xf numFmtId="2" fontId="9" fillId="0" borderId="4" xfId="0" applyNumberFormat="1" applyFont="1" applyBorder="1" applyAlignment="1">
      <alignment horizontal="center" vertical="top" wrapText="1"/>
    </xf>
    <xf numFmtId="10" fontId="9" fillId="0" borderId="1" xfId="0" applyNumberFormat="1" applyFont="1" applyBorder="1" applyAlignment="1">
      <alignment horizontal="center" vertical="center" wrapText="1"/>
    </xf>
    <xf numFmtId="10" fontId="9" fillId="0" borderId="5"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0" fontId="9" fillId="0" borderId="4" xfId="0" applyNumberFormat="1" applyFont="1" applyBorder="1" applyAlignment="1">
      <alignment horizontal="left" vertical="top" wrapText="1"/>
    </xf>
    <xf numFmtId="0" fontId="10" fillId="0" borderId="4" xfId="0" applyFont="1" applyBorder="1" applyAlignment="1">
      <alignment horizontal="center" vertical="top" wrapText="1"/>
    </xf>
    <xf numFmtId="0" fontId="10" fillId="0" borderId="4" xfId="0" applyFont="1" applyBorder="1" applyAlignment="1">
      <alignment horizontal="center" vertical="top"/>
    </xf>
    <xf numFmtId="2" fontId="10" fillId="0" borderId="4" xfId="0" applyNumberFormat="1" applyFont="1" applyBorder="1" applyAlignment="1">
      <alignment horizontal="center" vertical="center" wrapText="1"/>
    </xf>
    <xf numFmtId="2" fontId="10" fillId="0" borderId="4" xfId="0" applyNumberFormat="1" applyFont="1" applyBorder="1" applyAlignment="1">
      <alignment horizontal="center" vertical="top" wrapText="1"/>
    </xf>
    <xf numFmtId="10" fontId="10" fillId="0" borderId="1" xfId="0" applyNumberFormat="1" applyFont="1" applyBorder="1" applyAlignment="1">
      <alignment horizontal="center" vertical="center" wrapText="1"/>
    </xf>
    <xf numFmtId="10" fontId="10" fillId="0" borderId="5"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10" fontId="10" fillId="0" borderId="4" xfId="0" applyNumberFormat="1" applyFont="1" applyBorder="1" applyAlignment="1">
      <alignment horizontal="center" vertical="center" wrapText="1"/>
    </xf>
    <xf numFmtId="10" fontId="10" fillId="0" borderId="4" xfId="0" applyNumberFormat="1" applyFont="1" applyBorder="1" applyAlignment="1">
      <alignment horizontal="left" vertical="top" wrapText="1"/>
    </xf>
    <xf numFmtId="0" fontId="11" fillId="0" borderId="4" xfId="0" applyFont="1" applyBorder="1" applyAlignment="1">
      <alignment vertical="top" wrapText="1"/>
    </xf>
    <xf numFmtId="1" fontId="11" fillId="0" borderId="4" xfId="0" applyNumberFormat="1" applyFont="1" applyBorder="1" applyAlignment="1">
      <alignment horizontal="center" vertical="top"/>
    </xf>
    <xf numFmtId="49" fontId="12" fillId="0" borderId="4" xfId="0" applyNumberFormat="1" applyFont="1" applyBorder="1" applyAlignment="1">
      <alignment horizontal="center" vertical="top"/>
    </xf>
    <xf numFmtId="0" fontId="12" fillId="0" borderId="4" xfId="0" applyFont="1" applyBorder="1" applyAlignment="1">
      <alignment vertical="top"/>
    </xf>
    <xf numFmtId="0" fontId="12" fillId="0" borderId="4" xfId="0" applyFont="1" applyBorder="1" applyAlignment="1">
      <alignment vertical="top" wrapText="1"/>
    </xf>
    <xf numFmtId="2" fontId="11" fillId="0" borderId="4" xfId="0" applyNumberFormat="1" applyFont="1" applyBorder="1" applyAlignment="1">
      <alignment horizontal="center" vertical="center" wrapText="1"/>
    </xf>
    <xf numFmtId="2" fontId="11" fillId="0" borderId="4" xfId="0" applyNumberFormat="1" applyFont="1" applyBorder="1" applyAlignment="1">
      <alignment horizontal="left" vertical="top" wrapText="1"/>
    </xf>
    <xf numFmtId="10" fontId="11" fillId="0" borderId="1" xfId="0" applyNumberFormat="1" applyFont="1" applyBorder="1" applyAlignment="1">
      <alignment horizontal="center" vertical="center" wrapText="1"/>
    </xf>
    <xf numFmtId="10" fontId="11" fillId="0" borderId="5" xfId="0" applyNumberFormat="1" applyFont="1" applyBorder="1" applyAlignment="1">
      <alignment horizontal="center" vertical="center" wrapText="1"/>
    </xf>
    <xf numFmtId="2" fontId="11" fillId="0" borderId="3" xfId="0" applyNumberFormat="1" applyFont="1" applyBorder="1" applyAlignment="1">
      <alignment horizontal="center" vertical="center" wrapText="1"/>
    </xf>
    <xf numFmtId="10" fontId="11" fillId="0" borderId="4" xfId="0" applyNumberFormat="1" applyFont="1" applyBorder="1" applyAlignment="1">
      <alignment horizontal="center" vertical="center" wrapText="1"/>
    </xf>
    <xf numFmtId="10" fontId="11" fillId="0" borderId="4" xfId="0" applyNumberFormat="1" applyFont="1" applyBorder="1" applyAlignment="1">
      <alignment horizontal="left" vertical="top" wrapText="1"/>
    </xf>
    <xf numFmtId="0" fontId="12" fillId="0" borderId="4" xfId="0" applyFont="1" applyBorder="1" applyAlignment="1">
      <alignment horizontal="center" vertical="top"/>
    </xf>
    <xf numFmtId="2" fontId="12" fillId="0" borderId="4" xfId="0" applyNumberFormat="1" applyFont="1" applyBorder="1" applyAlignment="1">
      <alignment horizontal="center" vertical="center" wrapText="1"/>
    </xf>
    <xf numFmtId="2" fontId="12" fillId="0" borderId="4" xfId="0" applyNumberFormat="1" applyFont="1" applyBorder="1" applyAlignment="1">
      <alignment horizontal="center" vertical="top" wrapText="1"/>
    </xf>
    <xf numFmtId="10" fontId="12" fillId="0" borderId="1" xfId="0" applyNumberFormat="1" applyFont="1" applyBorder="1" applyAlignment="1">
      <alignment horizontal="center" vertical="center" wrapText="1"/>
    </xf>
    <xf numFmtId="10" fontId="12" fillId="0" borderId="5" xfId="0" applyNumberFormat="1" applyFont="1" applyBorder="1" applyAlignment="1">
      <alignment horizontal="center" vertical="center" wrapText="1"/>
    </xf>
    <xf numFmtId="2"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0" fontId="12" fillId="0" borderId="4" xfId="0" applyNumberFormat="1" applyFont="1" applyBorder="1" applyAlignment="1">
      <alignment horizontal="left" vertical="top" wrapText="1"/>
    </xf>
    <xf numFmtId="0" fontId="13" fillId="0" borderId="4" xfId="0" applyFont="1" applyBorder="1" applyAlignment="1">
      <alignment horizontal="center" vertical="top"/>
    </xf>
    <xf numFmtId="0" fontId="13" fillId="0" borderId="4" xfId="0" applyFont="1" applyBorder="1" applyAlignment="1">
      <alignment vertical="top" wrapText="1"/>
    </xf>
    <xf numFmtId="2" fontId="13" fillId="0" borderId="4" xfId="0" applyNumberFormat="1" applyFont="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6" xfId="0" applyFont="1" applyBorder="1" applyAlignment="1" applyProtection="1">
      <alignment horizontal="center" vertical="center" wrapText="1"/>
      <protection locked="0"/>
    </xf>
    <xf numFmtId="2" fontId="8" fillId="0" borderId="4" xfId="0" applyNumberFormat="1" applyFont="1" applyBorder="1" applyAlignment="1">
      <alignment horizontal="center" vertical="center" wrapText="1"/>
    </xf>
    <xf numFmtId="10" fontId="13" fillId="0" borderId="1" xfId="0" applyNumberFormat="1" applyFont="1" applyBorder="1" applyAlignment="1">
      <alignment horizontal="center" vertical="center"/>
    </xf>
    <xf numFmtId="10" fontId="13" fillId="0" borderId="5" xfId="0" applyNumberFormat="1" applyFont="1" applyBorder="1" applyAlignment="1">
      <alignment horizontal="center" vertical="center"/>
    </xf>
    <xf numFmtId="2" fontId="16" fillId="0" borderId="7" xfId="1" applyNumberFormat="1" applyFont="1" applyFill="1" applyBorder="1" applyAlignment="1" applyProtection="1">
      <alignment horizontal="justify" vertical="top" wrapText="1"/>
      <protection locked="0"/>
    </xf>
    <xf numFmtId="2" fontId="2" fillId="0" borderId="6" xfId="2" applyNumberFormat="1" applyFill="1" applyBorder="1" applyAlignment="1" applyProtection="1">
      <alignment horizontal="left" vertical="top" wrapText="1"/>
      <protection locked="0"/>
    </xf>
    <xf numFmtId="0" fontId="13" fillId="4" borderId="4" xfId="0" applyFont="1" applyFill="1" applyBorder="1" applyAlignment="1">
      <alignment horizontal="center" vertical="center" wrapText="1"/>
    </xf>
    <xf numFmtId="10" fontId="13" fillId="0" borderId="4" xfId="0" applyNumberFormat="1" applyFont="1" applyBorder="1" applyAlignment="1">
      <alignment horizontal="center" vertical="center"/>
    </xf>
    <xf numFmtId="10" fontId="13" fillId="0" borderId="4" xfId="0" quotePrefix="1" applyNumberFormat="1" applyFont="1" applyBorder="1" applyAlignment="1">
      <alignment vertical="top" wrapText="1"/>
    </xf>
    <xf numFmtId="0" fontId="13" fillId="0" borderId="4" xfId="0" applyFont="1" applyBorder="1" applyAlignment="1">
      <alignment horizontal="left" vertical="top" wrapText="1"/>
    </xf>
    <xf numFmtId="2" fontId="16" fillId="0" borderId="7" xfId="0" applyNumberFormat="1" applyFont="1" applyBorder="1" applyAlignment="1">
      <alignment horizontal="left" vertical="top" wrapText="1"/>
    </xf>
    <xf numFmtId="2" fontId="2" fillId="0" borderId="6" xfId="2" applyNumberFormat="1" applyBorder="1" applyAlignment="1">
      <alignment horizontal="left" vertical="top" wrapText="1"/>
    </xf>
    <xf numFmtId="49" fontId="13" fillId="0" borderId="8" xfId="0" quotePrefix="1" applyNumberFormat="1" applyFont="1" applyBorder="1" applyAlignment="1">
      <alignment vertical="top" wrapText="1"/>
    </xf>
    <xf numFmtId="10" fontId="8" fillId="0" borderId="3" xfId="0" applyNumberFormat="1" applyFont="1" applyBorder="1" applyAlignment="1">
      <alignment vertical="top"/>
    </xf>
    <xf numFmtId="2" fontId="8" fillId="0" borderId="4" xfId="0" applyNumberFormat="1" applyFont="1" applyBorder="1" applyAlignment="1">
      <alignment vertical="top"/>
    </xf>
    <xf numFmtId="10" fontId="16" fillId="0" borderId="7" xfId="1" applyNumberFormat="1" applyFont="1" applyFill="1" applyBorder="1" applyAlignment="1" applyProtection="1">
      <alignment horizontal="justify" vertical="top" wrapText="1"/>
      <protection locked="0"/>
    </xf>
    <xf numFmtId="10" fontId="2" fillId="0" borderId="6" xfId="2" applyNumberFormat="1" applyFill="1" applyBorder="1" applyAlignment="1" applyProtection="1">
      <alignment horizontal="left" vertical="top" wrapText="1"/>
      <protection locked="0"/>
    </xf>
    <xf numFmtId="10" fontId="16" fillId="0" borderId="4" xfId="0" applyNumberFormat="1" applyFont="1" applyBorder="1" applyAlignment="1">
      <alignment vertical="top" wrapText="1"/>
    </xf>
    <xf numFmtId="10" fontId="16" fillId="0" borderId="7" xfId="1" applyNumberFormat="1" applyFont="1" applyFill="1" applyBorder="1" applyAlignment="1" applyProtection="1">
      <alignment horizontal="left" vertical="top" wrapText="1"/>
      <protection locked="0"/>
    </xf>
    <xf numFmtId="10" fontId="16" fillId="0" borderId="4" xfId="0" quotePrefix="1" applyNumberFormat="1" applyFont="1" applyBorder="1" applyAlignment="1">
      <alignment vertical="top" wrapText="1"/>
    </xf>
    <xf numFmtId="10" fontId="13" fillId="0" borderId="8" xfId="0" applyNumberFormat="1" applyFont="1" applyBorder="1" applyAlignment="1">
      <alignment vertical="top" wrapText="1"/>
    </xf>
    <xf numFmtId="0" fontId="13" fillId="0" borderId="4" xfId="0" applyFont="1" applyBorder="1" applyAlignment="1">
      <alignment horizontal="center" vertical="center"/>
    </xf>
    <xf numFmtId="10" fontId="14" fillId="0" borderId="7" xfId="1" applyNumberFormat="1" applyFont="1" applyFill="1" applyBorder="1" applyAlignment="1" applyProtection="1">
      <alignment horizontal="left" vertical="top" wrapText="1"/>
      <protection locked="0"/>
    </xf>
    <xf numFmtId="10" fontId="13" fillId="0" borderId="4" xfId="0" applyNumberFormat="1" applyFont="1" applyBorder="1" applyAlignment="1">
      <alignment vertical="top" wrapText="1"/>
    </xf>
    <xf numFmtId="0" fontId="8" fillId="0" borderId="9" xfId="0" applyFont="1" applyBorder="1"/>
    <xf numFmtId="10" fontId="16" fillId="0" borderId="8" xfId="0" applyNumberFormat="1" applyFont="1" applyBorder="1" applyAlignment="1">
      <alignment vertical="top" wrapText="1"/>
    </xf>
    <xf numFmtId="0" fontId="15" fillId="0" borderId="0" xfId="3"/>
    <xf numFmtId="10" fontId="18" fillId="5" borderId="10" xfId="3" applyNumberFormat="1" applyFont="1" applyFill="1" applyBorder="1" applyAlignment="1">
      <alignment horizontal="center" vertical="center" wrapText="1"/>
    </xf>
    <xf numFmtId="164" fontId="18" fillId="5" borderId="10" xfId="3" applyNumberFormat="1" applyFont="1" applyFill="1" applyBorder="1" applyAlignment="1">
      <alignment horizontal="center" vertical="center" wrapText="1"/>
    </xf>
    <xf numFmtId="164" fontId="18" fillId="5" borderId="11" xfId="3" applyNumberFormat="1" applyFont="1" applyFill="1" applyBorder="1" applyAlignment="1">
      <alignment horizontal="center" vertical="center" wrapText="1"/>
    </xf>
    <xf numFmtId="0" fontId="8" fillId="0" borderId="0" xfId="3" applyFont="1" applyAlignment="1">
      <alignment horizontal="center" vertical="center"/>
    </xf>
    <xf numFmtId="0" fontId="8" fillId="0" borderId="0" xfId="3" applyFont="1"/>
    <xf numFmtId="10" fontId="9" fillId="6" borderId="4" xfId="3" applyNumberFormat="1" applyFont="1" applyFill="1" applyBorder="1" applyAlignment="1">
      <alignment horizontal="center" vertical="center" wrapText="1"/>
    </xf>
    <xf numFmtId="2" fontId="9" fillId="6" borderId="4" xfId="3" applyNumberFormat="1" applyFont="1" applyFill="1" applyBorder="1" applyAlignment="1">
      <alignment horizontal="center" vertical="center" wrapText="1"/>
    </xf>
    <xf numFmtId="10" fontId="19" fillId="0" borderId="4" xfId="3" applyNumberFormat="1" applyFont="1" applyBorder="1" applyAlignment="1">
      <alignment horizontal="center" vertical="center" wrapText="1"/>
    </xf>
    <xf numFmtId="2" fontId="19" fillId="0" borderId="4" xfId="3" applyNumberFormat="1" applyFont="1" applyBorder="1" applyAlignment="1">
      <alignment horizontal="center" vertical="center" wrapText="1"/>
    </xf>
    <xf numFmtId="2" fontId="20" fillId="0" borderId="4" xfId="3" applyNumberFormat="1" applyFont="1" applyBorder="1" applyAlignment="1">
      <alignment horizontal="center" vertical="center" wrapText="1"/>
    </xf>
    <xf numFmtId="49" fontId="13" fillId="0" borderId="4" xfId="3" quotePrefix="1" applyNumberFormat="1" applyFont="1" applyBorder="1" applyAlignment="1">
      <alignment horizontal="center" vertical="top" wrapText="1"/>
    </xf>
    <xf numFmtId="1" fontId="20" fillId="0" borderId="4" xfId="3" applyNumberFormat="1" applyFont="1" applyBorder="1" applyAlignment="1">
      <alignment horizontal="center" vertical="top" wrapText="1"/>
    </xf>
    <xf numFmtId="0" fontId="20" fillId="0" borderId="4" xfId="3" applyFont="1" applyBorder="1" applyAlignment="1">
      <alignment vertical="top" wrapText="1"/>
    </xf>
    <xf numFmtId="10" fontId="12" fillId="7" borderId="4" xfId="3" applyNumberFormat="1" applyFont="1" applyFill="1" applyBorder="1" applyAlignment="1">
      <alignment horizontal="center" vertical="center" wrapText="1"/>
    </xf>
    <xf numFmtId="2" fontId="12" fillId="7" borderId="4" xfId="3" applyNumberFormat="1" applyFont="1" applyFill="1" applyBorder="1" applyAlignment="1">
      <alignment horizontal="center" vertical="center" wrapText="1"/>
    </xf>
    <xf numFmtId="0" fontId="12" fillId="8" borderId="4" xfId="3" applyFont="1" applyFill="1" applyBorder="1" applyAlignment="1">
      <alignment vertical="top" wrapText="1"/>
    </xf>
    <xf numFmtId="0" fontId="12" fillId="7" borderId="4" xfId="3" applyFont="1" applyFill="1" applyBorder="1" applyAlignment="1">
      <alignment horizontal="center" vertical="top" wrapText="1"/>
    </xf>
    <xf numFmtId="0" fontId="21" fillId="0" borderId="0" xfId="3" applyFont="1"/>
    <xf numFmtId="2" fontId="10" fillId="9" borderId="4" xfId="3" applyNumberFormat="1" applyFont="1" applyFill="1" applyBorder="1" applyAlignment="1">
      <alignment horizontal="center" vertical="center" wrapText="1"/>
    </xf>
    <xf numFmtId="0" fontId="9" fillId="6" borderId="4" xfId="3" applyFont="1" applyFill="1" applyBorder="1" applyAlignment="1">
      <alignment vertical="top" wrapText="1"/>
    </xf>
    <xf numFmtId="10" fontId="8" fillId="0" borderId="0" xfId="3" applyNumberFormat="1" applyFont="1" applyAlignment="1">
      <alignment vertical="center"/>
    </xf>
    <xf numFmtId="2" fontId="22" fillId="0" borderId="0" xfId="3" applyNumberFormat="1" applyFont="1" applyAlignment="1">
      <alignment horizontal="center" vertical="center"/>
    </xf>
    <xf numFmtId="0" fontId="13" fillId="0" borderId="0" xfId="3" applyFont="1" applyAlignment="1">
      <alignment vertical="top" wrapText="1"/>
    </xf>
    <xf numFmtId="0" fontId="13" fillId="0" borderId="0" xfId="3" applyFont="1" applyAlignment="1">
      <alignment horizontal="center" vertical="top"/>
    </xf>
    <xf numFmtId="0" fontId="12" fillId="0" borderId="0" xfId="3" applyFont="1" applyAlignment="1">
      <alignment horizontal="center" vertical="top"/>
    </xf>
    <xf numFmtId="0" fontId="12" fillId="0" borderId="0" xfId="3" applyFont="1" applyAlignment="1">
      <alignment vertical="top"/>
    </xf>
    <xf numFmtId="10" fontId="11" fillId="6" borderId="4" xfId="3" applyNumberFormat="1" applyFont="1" applyFill="1" applyBorder="1" applyAlignment="1">
      <alignment horizontal="center" vertical="center" wrapText="1"/>
    </xf>
    <xf numFmtId="2" fontId="11" fillId="6" borderId="4" xfId="3" applyNumberFormat="1" applyFont="1" applyFill="1" applyBorder="1" applyAlignment="1">
      <alignment horizontal="center" vertical="center" wrapText="1"/>
    </xf>
    <xf numFmtId="10" fontId="20" fillId="0" borderId="4" xfId="3" applyNumberFormat="1" applyFont="1" applyBorder="1" applyAlignment="1">
      <alignment horizontal="center" vertical="center" wrapText="1"/>
    </xf>
    <xf numFmtId="49" fontId="13" fillId="0" borderId="4" xfId="3" applyNumberFormat="1" applyFont="1" applyBorder="1" applyAlignment="1">
      <alignment vertical="top" wrapText="1"/>
    </xf>
    <xf numFmtId="0" fontId="23" fillId="5" borderId="4" xfId="3" applyFont="1" applyFill="1" applyBorder="1" applyAlignment="1">
      <alignment horizontal="center" vertical="center" wrapText="1"/>
    </xf>
    <xf numFmtId="10" fontId="23" fillId="5" borderId="4" xfId="3" applyNumberFormat="1" applyFont="1" applyFill="1" applyBorder="1" applyAlignment="1">
      <alignment horizontal="center" vertical="center" wrapText="1"/>
    </xf>
    <xf numFmtId="2" fontId="23" fillId="5" borderId="4" xfId="3" applyNumberFormat="1" applyFont="1" applyFill="1" applyBorder="1" applyAlignment="1">
      <alignment horizontal="center" vertical="center" wrapText="1"/>
    </xf>
    <xf numFmtId="0" fontId="24" fillId="0" borderId="0" xfId="3" applyFont="1"/>
    <xf numFmtId="0" fontId="23" fillId="0" borderId="0" xfId="3" applyFont="1" applyAlignment="1">
      <alignment horizontal="center" vertical="center" wrapText="1"/>
    </xf>
    <xf numFmtId="10" fontId="23" fillId="0" borderId="0" xfId="3" applyNumberFormat="1" applyFont="1" applyAlignment="1">
      <alignment horizontal="center" vertical="center" wrapText="1"/>
    </xf>
    <xf numFmtId="2" fontId="23" fillId="0" borderId="0" xfId="3" applyNumberFormat="1" applyFont="1" applyAlignment="1">
      <alignment horizontal="center" vertical="center" wrapText="1"/>
    </xf>
    <xf numFmtId="0" fontId="25" fillId="0" borderId="0" xfId="3" applyFont="1" applyAlignment="1">
      <alignment horizontal="left" vertical="center"/>
    </xf>
    <xf numFmtId="0" fontId="13" fillId="0" borderId="1" xfId="3" applyFont="1" applyBorder="1" applyAlignment="1">
      <alignment horizontal="left" vertical="top" wrapText="1"/>
    </xf>
    <xf numFmtId="0" fontId="6" fillId="0" borderId="2" xfId="3" applyFont="1" applyBorder="1"/>
    <xf numFmtId="0" fontId="6" fillId="0" borderId="3" xfId="3" applyFont="1" applyBorder="1"/>
    <xf numFmtId="0" fontId="12" fillId="8" borderId="1" xfId="3" applyFont="1" applyFill="1" applyBorder="1" applyAlignment="1">
      <alignment horizontal="left" vertical="top" wrapText="1"/>
    </xf>
    <xf numFmtId="0" fontId="9" fillId="6" borderId="1" xfId="3" applyFont="1" applyFill="1" applyBorder="1" applyAlignment="1">
      <alignment horizontal="center" vertical="top" wrapText="1"/>
    </xf>
    <xf numFmtId="0" fontId="18" fillId="5" borderId="11" xfId="3" applyFont="1" applyFill="1" applyBorder="1" applyAlignment="1">
      <alignment horizontal="center" vertical="center" wrapText="1"/>
    </xf>
    <xf numFmtId="0" fontId="6" fillId="0" borderId="12" xfId="3" applyFont="1" applyBorder="1"/>
    <xf numFmtId="0" fontId="12" fillId="9" borderId="1" xfId="3" applyFont="1" applyFill="1" applyBorder="1" applyAlignment="1">
      <alignment horizontal="center" vertical="top" wrapText="1"/>
    </xf>
    <xf numFmtId="0" fontId="10" fillId="9" borderId="1" xfId="3" applyFont="1" applyFill="1" applyBorder="1" applyAlignment="1">
      <alignment horizontal="left" vertical="top" wrapText="1"/>
    </xf>
    <xf numFmtId="0" fontId="25" fillId="0" borderId="0" xfId="3" applyFont="1" applyAlignment="1">
      <alignment horizontal="left" vertical="center"/>
    </xf>
    <xf numFmtId="0" fontId="15" fillId="0" borderId="0" xfId="3"/>
    <xf numFmtId="0" fontId="23" fillId="5" borderId="1" xfId="3"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top"/>
    </xf>
    <xf numFmtId="0" fontId="5" fillId="2" borderId="1" xfId="0" applyFont="1" applyFill="1" applyBorder="1" applyAlignment="1">
      <alignment horizontal="center" vertical="center" wrapText="1"/>
    </xf>
    <xf numFmtId="0" fontId="6" fillId="0" borderId="2" xfId="0" applyFont="1" applyBorder="1"/>
    <xf numFmtId="0" fontId="6" fillId="0" borderId="3" xfId="0" applyFont="1" applyBorder="1"/>
    <xf numFmtId="10" fontId="10" fillId="0" borderId="9" xfId="0" applyNumberFormat="1" applyFont="1" applyBorder="1" applyAlignment="1">
      <alignment horizontal="left" vertical="top" wrapText="1"/>
    </xf>
    <xf numFmtId="10" fontId="11" fillId="0" borderId="1" xfId="0" applyNumberFormat="1" applyFont="1" applyBorder="1" applyAlignment="1">
      <alignment horizontal="left" vertical="top" wrapText="1"/>
    </xf>
    <xf numFmtId="10" fontId="12" fillId="0" borderId="1" xfId="0" applyNumberFormat="1" applyFont="1" applyBorder="1" applyAlignment="1">
      <alignment horizontal="left" vertical="top" wrapText="1"/>
    </xf>
    <xf numFmtId="10" fontId="21" fillId="0" borderId="4" xfId="0" applyNumberFormat="1" applyFont="1" applyBorder="1" applyAlignment="1">
      <alignment horizontal="center" vertical="center" wrapText="1"/>
    </xf>
    <xf numFmtId="2" fontId="0" fillId="0" borderId="6" xfId="0" applyNumberFormat="1" applyBorder="1" applyAlignment="1">
      <alignment horizontal="center" vertical="center" wrapText="1"/>
    </xf>
    <xf numFmtId="10" fontId="13" fillId="0" borderId="3" xfId="0" applyNumberFormat="1" applyFont="1" applyBorder="1" applyAlignment="1">
      <alignment wrapText="1"/>
    </xf>
    <xf numFmtId="10" fontId="8" fillId="0" borderId="4" xfId="0" applyNumberFormat="1" applyFont="1" applyBorder="1" applyAlignment="1">
      <alignment wrapText="1"/>
    </xf>
    <xf numFmtId="10" fontId="13" fillId="0" borderId="1" xfId="0" applyNumberFormat="1" applyFont="1" applyBorder="1" applyAlignment="1">
      <alignment horizontal="left" vertical="top"/>
    </xf>
    <xf numFmtId="0" fontId="13" fillId="0" borderId="4" xfId="0" quotePrefix="1" applyFont="1" applyBorder="1" applyAlignment="1">
      <alignment vertical="top" wrapText="1"/>
    </xf>
    <xf numFmtId="0" fontId="13" fillId="4" borderId="4" xfId="0" applyFont="1" applyFill="1" applyBorder="1" applyAlignment="1">
      <alignment horizontal="center" vertical="center"/>
    </xf>
    <xf numFmtId="10" fontId="13" fillId="0" borderId="1" xfId="0" quotePrefix="1" applyNumberFormat="1" applyFont="1" applyBorder="1" applyAlignment="1">
      <alignment horizontal="left" vertical="top"/>
    </xf>
    <xf numFmtId="10" fontId="8" fillId="0" borderId="4" xfId="0" applyNumberFormat="1" applyFont="1" applyBorder="1"/>
    <xf numFmtId="0" fontId="13" fillId="0" borderId="4" xfId="0" quotePrefix="1" applyFont="1" applyBorder="1" applyAlignment="1">
      <alignment horizontal="center" vertical="top"/>
    </xf>
    <xf numFmtId="10" fontId="16" fillId="0" borderId="1" xfId="0" quotePrefix="1" applyNumberFormat="1" applyFont="1" applyBorder="1" applyAlignment="1">
      <alignment horizontal="left" vertical="top" wrapText="1"/>
    </xf>
    <xf numFmtId="10" fontId="8" fillId="0" borderId="3" xfId="0" applyNumberFormat="1" applyFont="1" applyBorder="1"/>
    <xf numFmtId="2" fontId="8" fillId="0" borderId="4" xfId="0" applyNumberFormat="1" applyFont="1" applyBorder="1"/>
  </cellXfs>
  <cellStyles count="4">
    <cellStyle name="Hyperlink" xfId="2" builtinId="8"/>
    <cellStyle name="Normal" xfId="0" builtinId="0"/>
    <cellStyle name="Normal 2" xfId="3" xr:uid="{E07D84AA-A39F-4FE0-AAF1-E63855EF470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TIK\Downloads\23.%20STTAL%20(78.78).xlsx" TargetMode="External"/><Relationship Id="rId1" Type="http://schemas.openxmlformats.org/officeDocument/2006/relationships/externalLinkPath" Target="/Users/PTIK/Downloads/23.%20STTAL%20(78.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awaban"/>
    </sheetNames>
    <sheetDataSet>
      <sheetData sheetId="0">
        <row r="5">
          <cell r="R5">
            <v>2.5995833333333334</v>
          </cell>
        </row>
        <row r="22">
          <cell r="R22">
            <v>1.9733333333333332</v>
          </cell>
        </row>
        <row r="35">
          <cell r="R35">
            <v>3.7241666666666666</v>
          </cell>
        </row>
        <row r="60">
          <cell r="R60">
            <v>3.7510416666666666</v>
          </cell>
        </row>
        <row r="74">
          <cell r="R74">
            <v>4.2097499999999997</v>
          </cell>
        </row>
        <row r="98">
          <cell r="R98">
            <v>3.3174999999999999</v>
          </cell>
        </row>
        <row r="124">
          <cell r="R124">
            <v>2.42</v>
          </cell>
        </row>
        <row r="136">
          <cell r="R136">
            <v>2.335</v>
          </cell>
        </row>
        <row r="146">
          <cell r="R146">
            <v>3.5</v>
          </cell>
        </row>
        <row r="156">
          <cell r="R156">
            <v>4.01</v>
          </cell>
        </row>
        <row r="165">
          <cell r="R165">
            <v>6.875</v>
          </cell>
        </row>
        <row r="188">
          <cell r="R188">
            <v>3.7625000000000002</v>
          </cell>
        </row>
        <row r="200">
          <cell r="R200">
            <v>16.362500000000001</v>
          </cell>
        </row>
        <row r="201">
          <cell r="R201">
            <v>3.75</v>
          </cell>
        </row>
        <row r="203">
          <cell r="R203">
            <v>16.1875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folders/1Gv7hbdiU1lDQtnYJ-BjPx-zpL9XLBjq2?usp=sharing" TargetMode="External"/><Relationship Id="rId13" Type="http://schemas.openxmlformats.org/officeDocument/2006/relationships/hyperlink" Target="https://drive.google.com/drive/folders/12d053h285xS674xK5FqS_glwtxt7-YYB?usp=sharing" TargetMode="External"/><Relationship Id="rId18" Type="http://schemas.openxmlformats.org/officeDocument/2006/relationships/hyperlink" Target="https://drive.google.com/drive/folders/1-M4P3E6Pj8UbsKiWfSEs_z7B-u17wVQd?usp=sharing" TargetMode="External"/><Relationship Id="rId3" Type="http://schemas.openxmlformats.org/officeDocument/2006/relationships/hyperlink" Target="https://drive.google.com/drive/folders/1tLb7msChgVZBu7y53znmLc5BPUBB_bmM?usp=sharing" TargetMode="External"/><Relationship Id="rId7" Type="http://schemas.openxmlformats.org/officeDocument/2006/relationships/hyperlink" Target="https://drive.google.com/drive/folders/135_vaOapN5VX4N-Cu1ABQ1ZWPmJkvacB?usp=sharing" TargetMode="External"/><Relationship Id="rId12" Type="http://schemas.openxmlformats.org/officeDocument/2006/relationships/hyperlink" Target="https://drive.google.com/drive/folders/1X17E9swkDh6PZkeQYUrkXVDtpan5IePA?usp=sharing" TargetMode="External"/><Relationship Id="rId17" Type="http://schemas.openxmlformats.org/officeDocument/2006/relationships/hyperlink" Target="https://drive.google.com/drive/folders/1PuvA5vcK87I2Jqrwt4w9S5MUIA5bVugu?usp=sharing" TargetMode="External"/><Relationship Id="rId2" Type="http://schemas.openxmlformats.org/officeDocument/2006/relationships/hyperlink" Target="https://drive.google.com/drive/folders/1IMYgmxsTKdwOYRTJKNmhw27ltCKxjb3M?usp=sharing" TargetMode="External"/><Relationship Id="rId16" Type="http://schemas.openxmlformats.org/officeDocument/2006/relationships/hyperlink" Target="https://drive.google.com/drive/folders/1lchB3cf4oD79JRzzOTPK5fwUGMvc2U0T?usp=sharing" TargetMode="External"/><Relationship Id="rId1" Type="http://schemas.openxmlformats.org/officeDocument/2006/relationships/hyperlink" Target="https://drive.google.com/drive/folders/1kB7Q_jOtKPKvYzRdPcboE1zSm3Ams1tk?usp=sharing" TargetMode="External"/><Relationship Id="rId6" Type="http://schemas.openxmlformats.org/officeDocument/2006/relationships/hyperlink" Target="https://drive.google.com/drive/folders/1sHBDd64BJTo_nnOcs2G-GBrB9k-M-zWT?usp=sharing" TargetMode="External"/><Relationship Id="rId11" Type="http://schemas.openxmlformats.org/officeDocument/2006/relationships/hyperlink" Target="https://drive.google.com/drive/folders/1FXCjEd0xfDQ5pEk9IKeCZ4k8vfGYGF8C?usp=sharing" TargetMode="External"/><Relationship Id="rId5" Type="http://schemas.openxmlformats.org/officeDocument/2006/relationships/hyperlink" Target="https://drive.google.com/drive/folders/1XU5GxxaGWZenXiGJF21JZDS8l8K0KJx7?usp=sharing" TargetMode="External"/><Relationship Id="rId15" Type="http://schemas.openxmlformats.org/officeDocument/2006/relationships/hyperlink" Target="https://drive.google.com/drive/folders/1AC40YBgjPoNz20BLjKuigzIdPmF5r6rK?usp=sharing" TargetMode="External"/><Relationship Id="rId10" Type="http://schemas.openxmlformats.org/officeDocument/2006/relationships/hyperlink" Target="https://drive.google.com/drive/folders/15veyi4r5tRBs-QMsw29M-jTEdMQQC7o1?usp=sharing" TargetMode="External"/><Relationship Id="rId4" Type="http://schemas.openxmlformats.org/officeDocument/2006/relationships/hyperlink" Target="https://drive.google.com/drive/folders/1TWT07oyJQ_LBJR9bkCXlPIOXAQ-yVdSD?usp=sharing" TargetMode="External"/><Relationship Id="rId9" Type="http://schemas.openxmlformats.org/officeDocument/2006/relationships/hyperlink" Target="https://drive.google.com/drive/folders/1cwsiK-CGF4snmbRGZahsLk7qc_x0sAiu?usp=sharing" TargetMode="External"/><Relationship Id="rId14" Type="http://schemas.openxmlformats.org/officeDocument/2006/relationships/hyperlink" Target="https://drive.google.com/drive/folders/1GKK3ZSZagsABIqr1A9K2c8b36VazJ_a6?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9F5EC-F14C-42C1-9F39-A877F7061CD9}">
  <sheetPr>
    <pageSetUpPr fitToPage="1"/>
  </sheetPr>
  <dimension ref="A1:M22"/>
  <sheetViews>
    <sheetView showGridLines="0" topLeftCell="F1" workbookViewId="0">
      <pane ySplit="4" topLeftCell="A5" activePane="bottomLeft" state="frozen"/>
      <selection pane="bottomLeft" activeCell="C14" sqref="C14:G14"/>
    </sheetView>
  </sheetViews>
  <sheetFormatPr defaultColWidth="14.42578125" defaultRowHeight="15" customHeight="1" x14ac:dyDescent="0.25"/>
  <cols>
    <col min="1" max="1" width="6.140625" style="81" hidden="1" customWidth="1"/>
    <col min="2" max="2" width="4" style="81" customWidth="1"/>
    <col min="3" max="3" width="4.140625" style="81" customWidth="1"/>
    <col min="4" max="4" width="3.42578125" style="81" customWidth="1"/>
    <col min="5" max="5" width="4.42578125" style="81" customWidth="1"/>
    <col min="6" max="6" width="3.28515625" style="81" customWidth="1"/>
    <col min="7" max="7" width="54.140625" style="81" customWidth="1"/>
    <col min="8" max="8" width="10.28515625" style="81" customWidth="1"/>
    <col min="9" max="9" width="20.5703125" style="81" customWidth="1"/>
    <col min="10" max="10" width="14.140625" style="81" customWidth="1"/>
    <col min="11" max="11" width="15.85546875" style="81" customWidth="1"/>
    <col min="12" max="12" width="16.85546875" style="81" customWidth="1"/>
    <col min="13" max="13" width="21.140625" style="81" customWidth="1"/>
    <col min="14" max="16384" width="14.42578125" style="81"/>
  </cols>
  <sheetData>
    <row r="1" spans="1:13" ht="30" customHeight="1" x14ac:dyDescent="0.35">
      <c r="A1" s="115"/>
      <c r="B1" s="119" t="s">
        <v>126</v>
      </c>
      <c r="C1" s="116"/>
      <c r="D1" s="116"/>
      <c r="E1" s="116"/>
      <c r="F1" s="116"/>
      <c r="G1" s="116"/>
      <c r="H1" s="118"/>
      <c r="I1" s="118"/>
      <c r="J1" s="118"/>
      <c r="K1" s="118"/>
      <c r="L1" s="117"/>
      <c r="M1" s="116"/>
    </row>
    <row r="2" spans="1:13" ht="15" customHeight="1" x14ac:dyDescent="0.35">
      <c r="A2" s="115"/>
      <c r="B2" s="129" t="s">
        <v>125</v>
      </c>
      <c r="C2" s="130"/>
      <c r="D2" s="130"/>
      <c r="E2" s="130"/>
      <c r="F2" s="130"/>
      <c r="G2" s="130"/>
      <c r="H2" s="118"/>
      <c r="I2" s="118"/>
      <c r="J2" s="118"/>
      <c r="K2" s="118"/>
      <c r="L2" s="117"/>
      <c r="M2" s="116"/>
    </row>
    <row r="3" spans="1:13" ht="15" customHeight="1" x14ac:dyDescent="0.35">
      <c r="A3" s="115"/>
      <c r="B3" s="116"/>
      <c r="C3" s="116"/>
      <c r="D3" s="116"/>
      <c r="E3" s="116"/>
      <c r="F3" s="116"/>
      <c r="G3" s="116"/>
      <c r="H3" s="118"/>
      <c r="I3" s="118"/>
      <c r="J3" s="118"/>
      <c r="K3" s="118"/>
      <c r="L3" s="117"/>
      <c r="M3" s="116"/>
    </row>
    <row r="4" spans="1:13" ht="15" customHeight="1" x14ac:dyDescent="0.35">
      <c r="A4" s="115">
        <v>1</v>
      </c>
      <c r="B4" s="131" t="s">
        <v>124</v>
      </c>
      <c r="C4" s="121"/>
      <c r="D4" s="121"/>
      <c r="E4" s="121"/>
      <c r="F4" s="121"/>
      <c r="G4" s="122"/>
      <c r="H4" s="114" t="s">
        <v>2</v>
      </c>
      <c r="I4" s="114" t="s">
        <v>123</v>
      </c>
      <c r="J4" s="114" t="s">
        <v>122</v>
      </c>
      <c r="K4" s="114" t="s">
        <v>6</v>
      </c>
      <c r="L4" s="113" t="s">
        <v>7</v>
      </c>
      <c r="M4" s="112" t="s">
        <v>121</v>
      </c>
    </row>
    <row r="5" spans="1:13" ht="36" x14ac:dyDescent="0.25">
      <c r="A5" s="86">
        <v>3</v>
      </c>
      <c r="B5" s="101" t="s">
        <v>12</v>
      </c>
      <c r="C5" s="128" t="s">
        <v>13</v>
      </c>
      <c r="D5" s="121"/>
      <c r="E5" s="121"/>
      <c r="F5" s="121"/>
      <c r="G5" s="122"/>
      <c r="H5" s="88">
        <v>60</v>
      </c>
      <c r="I5" s="88"/>
      <c r="J5" s="88"/>
      <c r="K5" s="88"/>
      <c r="L5" s="87"/>
      <c r="M5" s="87"/>
    </row>
    <row r="6" spans="1:13" ht="15.75" x14ac:dyDescent="0.25">
      <c r="A6" s="86">
        <v>5</v>
      </c>
      <c r="B6" s="94"/>
      <c r="C6" s="93"/>
      <c r="D6" s="111" t="s">
        <v>16</v>
      </c>
      <c r="E6" s="120" t="s">
        <v>17</v>
      </c>
      <c r="F6" s="121"/>
      <c r="G6" s="122"/>
      <c r="H6" s="91">
        <v>8</v>
      </c>
      <c r="I6" s="91">
        <f>[1]Jawaban!R5</f>
        <v>2.5995833333333334</v>
      </c>
      <c r="J6" s="91">
        <f>[1]Jawaban!R124</f>
        <v>2.42</v>
      </c>
      <c r="K6" s="91">
        <f t="shared" ref="K6:K11" si="0">SUM(I6:J6)</f>
        <v>5.0195833333333333</v>
      </c>
      <c r="L6" s="110">
        <f t="shared" ref="L6:L11" si="1">K6/H6</f>
        <v>0.62744791666666666</v>
      </c>
      <c r="M6" s="110" t="str">
        <f t="shared" ref="M6:M11" si="2">IF(AND($B$2="WBK",L6&gt;=60%),"OK",IF(AND($B$2="WBBM",L6&gt;=75%),"OK","Tidak Lulus"))</f>
        <v>OK</v>
      </c>
    </row>
    <row r="7" spans="1:13" ht="15.75" x14ac:dyDescent="0.25">
      <c r="A7" s="86">
        <v>22</v>
      </c>
      <c r="B7" s="94"/>
      <c r="C7" s="94"/>
      <c r="D7" s="111" t="s">
        <v>120</v>
      </c>
      <c r="E7" s="120" t="s">
        <v>119</v>
      </c>
      <c r="F7" s="121"/>
      <c r="G7" s="122"/>
      <c r="H7" s="91">
        <v>7</v>
      </c>
      <c r="I7" s="91">
        <f>[1]Jawaban!R22</f>
        <v>1.9733333333333332</v>
      </c>
      <c r="J7" s="91">
        <f>[1]Jawaban!R136</f>
        <v>2.335</v>
      </c>
      <c r="K7" s="91">
        <f t="shared" si="0"/>
        <v>4.3083333333333336</v>
      </c>
      <c r="L7" s="110">
        <f t="shared" si="1"/>
        <v>0.61547619047619051</v>
      </c>
      <c r="M7" s="110" t="str">
        <f t="shared" si="2"/>
        <v>OK</v>
      </c>
    </row>
    <row r="8" spans="1:13" ht="15.75" x14ac:dyDescent="0.25">
      <c r="A8" s="86">
        <v>35</v>
      </c>
      <c r="B8" s="94"/>
      <c r="C8" s="94"/>
      <c r="D8" s="111" t="s">
        <v>118</v>
      </c>
      <c r="E8" s="120" t="s">
        <v>117</v>
      </c>
      <c r="F8" s="121"/>
      <c r="G8" s="122"/>
      <c r="H8" s="91">
        <v>10</v>
      </c>
      <c r="I8" s="91">
        <f>[1]Jawaban!R35</f>
        <v>3.7241666666666666</v>
      </c>
      <c r="J8" s="91">
        <f>[1]Jawaban!R146</f>
        <v>3.5</v>
      </c>
      <c r="K8" s="91">
        <f t="shared" si="0"/>
        <v>7.2241666666666671</v>
      </c>
      <c r="L8" s="110">
        <f t="shared" si="1"/>
        <v>0.72241666666666671</v>
      </c>
      <c r="M8" s="110" t="str">
        <f t="shared" si="2"/>
        <v>OK</v>
      </c>
    </row>
    <row r="9" spans="1:13" ht="15.75" x14ac:dyDescent="0.25">
      <c r="A9" s="86">
        <v>60</v>
      </c>
      <c r="B9" s="94"/>
      <c r="C9" s="94"/>
      <c r="D9" s="111" t="s">
        <v>116</v>
      </c>
      <c r="E9" s="120" t="s">
        <v>115</v>
      </c>
      <c r="F9" s="121"/>
      <c r="G9" s="122"/>
      <c r="H9" s="91">
        <v>10</v>
      </c>
      <c r="I9" s="91">
        <f>[1]Jawaban!R60</f>
        <v>3.7510416666666666</v>
      </c>
      <c r="J9" s="91">
        <f>[1]Jawaban!R156</f>
        <v>4.01</v>
      </c>
      <c r="K9" s="91">
        <f t="shared" si="0"/>
        <v>7.7610416666666664</v>
      </c>
      <c r="L9" s="110">
        <f t="shared" si="1"/>
        <v>0.7761041666666666</v>
      </c>
      <c r="M9" s="110" t="str">
        <f t="shared" si="2"/>
        <v>OK</v>
      </c>
    </row>
    <row r="10" spans="1:13" ht="15.75" x14ac:dyDescent="0.25">
      <c r="A10" s="86">
        <v>74</v>
      </c>
      <c r="B10" s="94"/>
      <c r="C10" s="94"/>
      <c r="D10" s="111" t="s">
        <v>114</v>
      </c>
      <c r="E10" s="120" t="s">
        <v>113</v>
      </c>
      <c r="F10" s="121"/>
      <c r="G10" s="122"/>
      <c r="H10" s="91">
        <v>15</v>
      </c>
      <c r="I10" s="91">
        <f>[1]Jawaban!R74</f>
        <v>4.2097499999999997</v>
      </c>
      <c r="J10" s="91">
        <f>[1]Jawaban!R165</f>
        <v>6.875</v>
      </c>
      <c r="K10" s="91">
        <f t="shared" si="0"/>
        <v>11.08475</v>
      </c>
      <c r="L10" s="110">
        <f t="shared" si="1"/>
        <v>0.73898333333333333</v>
      </c>
      <c r="M10" s="110" t="str">
        <f t="shared" si="2"/>
        <v>OK</v>
      </c>
    </row>
    <row r="11" spans="1:13" ht="15.75" x14ac:dyDescent="0.25">
      <c r="A11" s="86">
        <v>102</v>
      </c>
      <c r="B11" s="94"/>
      <c r="C11" s="94"/>
      <c r="D11" s="111" t="s">
        <v>112</v>
      </c>
      <c r="E11" s="120" t="s">
        <v>111</v>
      </c>
      <c r="F11" s="121"/>
      <c r="G11" s="122"/>
      <c r="H11" s="91">
        <v>10</v>
      </c>
      <c r="I11" s="91">
        <f>[1]Jawaban!R98</f>
        <v>3.3174999999999999</v>
      </c>
      <c r="J11" s="91">
        <f>[1]Jawaban!R188</f>
        <v>3.7625000000000002</v>
      </c>
      <c r="K11" s="91">
        <f t="shared" si="0"/>
        <v>7.08</v>
      </c>
      <c r="L11" s="110">
        <f t="shared" si="1"/>
        <v>0.70799999999999996</v>
      </c>
      <c r="M11" s="110" t="str">
        <f t="shared" si="2"/>
        <v>OK</v>
      </c>
    </row>
    <row r="12" spans="1:13" ht="15.75" x14ac:dyDescent="0.25">
      <c r="A12" s="99">
        <v>211</v>
      </c>
      <c r="B12" s="127" t="s">
        <v>110</v>
      </c>
      <c r="C12" s="121"/>
      <c r="D12" s="121"/>
      <c r="E12" s="121"/>
      <c r="F12" s="121"/>
      <c r="G12" s="121"/>
      <c r="H12" s="122"/>
      <c r="I12" s="109"/>
      <c r="J12" s="109"/>
      <c r="K12" s="109">
        <f>SUM(K6:K11)</f>
        <v>42.477874999999997</v>
      </c>
      <c r="L12" s="108">
        <f>K12/H5</f>
        <v>0.70796458333333334</v>
      </c>
      <c r="M12" s="108" t="str">
        <f>IF(AND($B$2="WBK",K12&gt;=40),"OK",IF(AND($B$2="WBBM",K12&gt;=48),"OK","Tidak Lulus"))</f>
        <v>OK</v>
      </c>
    </row>
    <row r="13" spans="1:13" ht="15.75" x14ac:dyDescent="0.25">
      <c r="A13" s="86">
        <v>212</v>
      </c>
      <c r="B13" s="107"/>
      <c r="C13" s="107"/>
      <c r="D13" s="107"/>
      <c r="E13" s="106"/>
      <c r="F13" s="105"/>
      <c r="G13" s="104"/>
      <c r="H13" s="103"/>
      <c r="I13" s="85"/>
      <c r="J13" s="85"/>
      <c r="K13" s="85"/>
      <c r="L13" s="102"/>
      <c r="M13" s="102"/>
    </row>
    <row r="14" spans="1:13" ht="36" x14ac:dyDescent="0.25">
      <c r="A14" s="86">
        <v>214</v>
      </c>
      <c r="B14" s="101" t="s">
        <v>109</v>
      </c>
      <c r="C14" s="128" t="s">
        <v>108</v>
      </c>
      <c r="D14" s="121"/>
      <c r="E14" s="121"/>
      <c r="F14" s="121"/>
      <c r="G14" s="122"/>
      <c r="H14" s="100">
        <v>40</v>
      </c>
      <c r="I14" s="88"/>
      <c r="J14" s="88"/>
      <c r="K14" s="88"/>
      <c r="L14" s="87"/>
      <c r="M14" s="87"/>
    </row>
    <row r="15" spans="1:13" ht="15.75" x14ac:dyDescent="0.25">
      <c r="A15" s="99">
        <v>215</v>
      </c>
      <c r="B15" s="98"/>
      <c r="C15" s="97" t="s">
        <v>14</v>
      </c>
      <c r="D15" s="123" t="s">
        <v>107</v>
      </c>
      <c r="E15" s="121"/>
      <c r="F15" s="121"/>
      <c r="G15" s="122"/>
      <c r="H15" s="96">
        <v>22.5</v>
      </c>
      <c r="I15" s="96"/>
      <c r="J15" s="96"/>
      <c r="K15" s="96">
        <f>SUM(K16:K17)</f>
        <v>20.112500000000001</v>
      </c>
      <c r="L15" s="95">
        <f>K15/H15</f>
        <v>0.89388888888888896</v>
      </c>
      <c r="M15" s="95" t="str">
        <f>IF(AND($B$2="WBK",K15&gt;=18.25),"OK",IF(AND($B$2="WBBM",K15&gt;=19.5),"OK","Tidak Lulus"))</f>
        <v>OK</v>
      </c>
    </row>
    <row r="16" spans="1:13" ht="18" x14ac:dyDescent="0.25">
      <c r="A16" s="86">
        <v>216</v>
      </c>
      <c r="B16" s="94"/>
      <c r="C16" s="93"/>
      <c r="D16" s="92" t="s">
        <v>106</v>
      </c>
      <c r="E16" s="120" t="s">
        <v>105</v>
      </c>
      <c r="F16" s="121"/>
      <c r="G16" s="122"/>
      <c r="H16" s="91">
        <v>17.5</v>
      </c>
      <c r="I16" s="90"/>
      <c r="J16" s="90"/>
      <c r="K16" s="90">
        <f>[1]Jawaban!R200</f>
        <v>16.362500000000001</v>
      </c>
      <c r="L16" s="89">
        <f>K16/H16</f>
        <v>0.93500000000000005</v>
      </c>
      <c r="M16" s="89" t="str">
        <f>IF(AND($B$2="WBK",K16&gt;=15.75),"OK",IF(AND($B$2="WBBM",K16&gt;=15.75),"OK","Tidak Lulus"))</f>
        <v>OK</v>
      </c>
    </row>
    <row r="17" spans="1:13" ht="18" x14ac:dyDescent="0.25">
      <c r="A17" s="86">
        <v>218</v>
      </c>
      <c r="B17" s="94"/>
      <c r="C17" s="93"/>
      <c r="D17" s="92" t="s">
        <v>104</v>
      </c>
      <c r="E17" s="120" t="s">
        <v>103</v>
      </c>
      <c r="F17" s="121"/>
      <c r="G17" s="122"/>
      <c r="H17" s="91">
        <v>5</v>
      </c>
      <c r="I17" s="90"/>
      <c r="J17" s="90"/>
      <c r="K17" s="90">
        <f>[1]Jawaban!R201</f>
        <v>3.75</v>
      </c>
      <c r="L17" s="89">
        <f>K17/H17</f>
        <v>0.75</v>
      </c>
      <c r="M17" s="89" t="str">
        <f>IF(AND($B$2="WBK",K17&gt;=2.5),"OK",IF(AND($B$2="WBBM",K17&gt;=3.75),"OK","Tidak Lulus"))</f>
        <v>OK</v>
      </c>
    </row>
    <row r="18" spans="1:13" ht="15.75" x14ac:dyDescent="0.25">
      <c r="A18" s="99">
        <v>219</v>
      </c>
      <c r="B18" s="98"/>
      <c r="C18" s="97" t="s">
        <v>102</v>
      </c>
      <c r="D18" s="123" t="s">
        <v>101</v>
      </c>
      <c r="E18" s="121"/>
      <c r="F18" s="121"/>
      <c r="G18" s="122"/>
      <c r="H18" s="96">
        <v>17.5</v>
      </c>
      <c r="I18" s="96"/>
      <c r="J18" s="96"/>
      <c r="K18" s="96">
        <f>SUM(K19)</f>
        <v>16.1875</v>
      </c>
      <c r="L18" s="95">
        <f>K18/H18</f>
        <v>0.92500000000000004</v>
      </c>
      <c r="M18" s="95"/>
    </row>
    <row r="19" spans="1:13" ht="18" x14ac:dyDescent="0.25">
      <c r="A19" s="86">
        <v>221</v>
      </c>
      <c r="B19" s="94"/>
      <c r="C19" s="93"/>
      <c r="D19" s="92" t="s">
        <v>100</v>
      </c>
      <c r="E19" s="120" t="s">
        <v>99</v>
      </c>
      <c r="F19" s="121"/>
      <c r="G19" s="122"/>
      <c r="H19" s="91">
        <v>17.5</v>
      </c>
      <c r="I19" s="90"/>
      <c r="J19" s="90"/>
      <c r="K19" s="90">
        <f>[1]Jawaban!R203</f>
        <v>16.1875</v>
      </c>
      <c r="L19" s="89">
        <f>K19/H19</f>
        <v>0.92500000000000004</v>
      </c>
      <c r="M19" s="89" t="str">
        <f>IF(AND($B$2="WBK",K19&gt;=14),"OK",IF(AND($B$2="WBBM",K19&gt;=15.75),"OK","Tidak Lulus"))</f>
        <v>OK</v>
      </c>
    </row>
    <row r="20" spans="1:13" ht="18" x14ac:dyDescent="0.25">
      <c r="A20" s="86">
        <v>222</v>
      </c>
      <c r="B20" s="124" t="s">
        <v>98</v>
      </c>
      <c r="C20" s="121"/>
      <c r="D20" s="121"/>
      <c r="E20" s="121"/>
      <c r="F20" s="121"/>
      <c r="G20" s="121"/>
      <c r="H20" s="122"/>
      <c r="I20" s="88"/>
      <c r="J20" s="88"/>
      <c r="K20" s="88">
        <f>SUM(K15,K18)</f>
        <v>36.299999999999997</v>
      </c>
      <c r="L20" s="87">
        <f>K20/H14</f>
        <v>0.90749999999999997</v>
      </c>
      <c r="M20" s="87"/>
    </row>
    <row r="21" spans="1:13" x14ac:dyDescent="0.25">
      <c r="A21" s="86">
        <v>223</v>
      </c>
      <c r="H21" s="85"/>
      <c r="I21" s="85"/>
      <c r="J21" s="85"/>
      <c r="K21" s="85"/>
      <c r="L21" s="85"/>
      <c r="M21" s="85"/>
    </row>
    <row r="22" spans="1:13" ht="23.25" x14ac:dyDescent="0.25">
      <c r="B22" s="125" t="s">
        <v>97</v>
      </c>
      <c r="C22" s="126"/>
      <c r="D22" s="126"/>
      <c r="E22" s="126"/>
      <c r="F22" s="126"/>
      <c r="G22" s="126"/>
      <c r="H22" s="126"/>
      <c r="I22" s="84"/>
      <c r="J22" s="84"/>
      <c r="K22" s="83">
        <f>SUM(K12,K20)</f>
        <v>78.777874999999995</v>
      </c>
      <c r="L22" s="82"/>
      <c r="M22" s="82" t="str">
        <f>IF(AND($B$2="WBK",K22&gt;=75),"OK",IF(AND($B$2="WBBM",K22&gt;=85),"OK","Tidak Lulus"))</f>
        <v>OK</v>
      </c>
    </row>
  </sheetData>
  <mergeCells count="18">
    <mergeCell ref="E8:G8"/>
    <mergeCell ref="B2:G2"/>
    <mergeCell ref="B4:G4"/>
    <mergeCell ref="C5:G5"/>
    <mergeCell ref="E6:G6"/>
    <mergeCell ref="E7:G7"/>
    <mergeCell ref="B20:H20"/>
    <mergeCell ref="B22:H22"/>
    <mergeCell ref="E10:G10"/>
    <mergeCell ref="E11:G11"/>
    <mergeCell ref="B12:H12"/>
    <mergeCell ref="C14:G14"/>
    <mergeCell ref="D15:G15"/>
    <mergeCell ref="E16:G16"/>
    <mergeCell ref="E17:G17"/>
    <mergeCell ref="E9:G9"/>
    <mergeCell ref="D18:G18"/>
    <mergeCell ref="E19:G19"/>
  </mergeCells>
  <dataValidations count="1">
    <dataValidation type="list" allowBlank="1" showErrorMessage="1" sqref="B2" xr:uid="{00000000-0002-0000-0000-000000000000}">
      <formula1>"Pilih,WBK,WBBM"</formula1>
    </dataValidation>
  </dataValidations>
  <printOptions horizontalCentered="1"/>
  <pageMargins left="0.98425196850393704" right="0.19685039370078741" top="0.94488188976377963" bottom="0.74803149606299213" header="0" footer="0"/>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64643-3073-41B6-A3EE-A67B50B56465}">
  <dimension ref="A1:T34"/>
  <sheetViews>
    <sheetView tabSelected="1" topLeftCell="A21" zoomScale="42" zoomScaleNormal="42" workbookViewId="0">
      <selection activeCell="A22" sqref="A22:T34"/>
    </sheetView>
  </sheetViews>
  <sheetFormatPr defaultRowHeight="15" x14ac:dyDescent="0.25"/>
  <cols>
    <col min="7" max="7" width="28.140625" customWidth="1"/>
    <col min="8" max="8" width="18.140625" customWidth="1"/>
    <col min="9" max="9" width="26.28515625" customWidth="1"/>
    <col min="10" max="10" width="16.85546875" customWidth="1"/>
    <col min="11" max="11" width="14.42578125" customWidth="1"/>
    <col min="13" max="13" width="14.140625" customWidth="1"/>
    <col min="14" max="14" width="13.140625" customWidth="1"/>
    <col min="15" max="15" width="49.28515625" customWidth="1"/>
    <col min="16" max="16" width="26" customWidth="1"/>
    <col min="17" max="17" width="13" customWidth="1"/>
    <col min="19" max="19" width="17" customWidth="1"/>
    <col min="20" max="20" width="49" customWidth="1"/>
  </cols>
  <sheetData>
    <row r="1" spans="1:20" ht="58.5" customHeight="1" x14ac:dyDescent="0.25">
      <c r="B1" s="132" t="s">
        <v>0</v>
      </c>
      <c r="C1" s="133"/>
      <c r="D1" s="133"/>
      <c r="E1" s="133"/>
      <c r="F1" s="133"/>
      <c r="G1" s="133"/>
      <c r="H1" s="133"/>
      <c r="I1" s="133"/>
      <c r="J1" s="133"/>
      <c r="K1" s="133"/>
      <c r="L1" s="133"/>
      <c r="M1" s="133"/>
      <c r="N1" s="133"/>
      <c r="O1" s="133"/>
      <c r="P1" s="133"/>
      <c r="Q1" s="133"/>
      <c r="R1" s="133"/>
      <c r="S1" s="133"/>
      <c r="T1" s="133"/>
    </row>
    <row r="2" spans="1:20" ht="57.75" customHeight="1" x14ac:dyDescent="0.3">
      <c r="A2" s="1">
        <v>1</v>
      </c>
      <c r="B2" s="134" t="s">
        <v>1</v>
      </c>
      <c r="C2" s="135"/>
      <c r="D2" s="135"/>
      <c r="E2" s="135"/>
      <c r="F2" s="135"/>
      <c r="G2" s="136"/>
      <c r="H2" s="2" t="s">
        <v>2</v>
      </c>
      <c r="I2" s="2" t="s">
        <v>3</v>
      </c>
      <c r="J2" s="2" t="s">
        <v>4</v>
      </c>
      <c r="K2" s="3" t="s">
        <v>5</v>
      </c>
      <c r="L2" s="2" t="s">
        <v>6</v>
      </c>
      <c r="M2" s="4" t="s">
        <v>7</v>
      </c>
      <c r="N2" s="5"/>
      <c r="O2" s="6" t="s">
        <v>8</v>
      </c>
      <c r="P2" s="7" t="s">
        <v>9</v>
      </c>
      <c r="Q2" s="2" t="s">
        <v>10</v>
      </c>
      <c r="R2" s="2" t="s">
        <v>6</v>
      </c>
      <c r="S2" s="8" t="s">
        <v>7</v>
      </c>
      <c r="T2" s="9" t="s">
        <v>11</v>
      </c>
    </row>
    <row r="3" spans="1:20" ht="18" x14ac:dyDescent="0.25">
      <c r="A3" s="10">
        <v>3</v>
      </c>
      <c r="B3" s="11" t="s">
        <v>12</v>
      </c>
      <c r="C3" s="12" t="s">
        <v>13</v>
      </c>
      <c r="D3" s="12"/>
      <c r="E3" s="12"/>
      <c r="F3" s="12"/>
      <c r="G3" s="13"/>
      <c r="H3" s="14">
        <v>60</v>
      </c>
      <c r="I3" s="15"/>
      <c r="J3" s="14"/>
      <c r="K3" s="14"/>
      <c r="L3" s="14">
        <f>L196</f>
        <v>0</v>
      </c>
      <c r="M3" s="16">
        <f>L3/H3</f>
        <v>0</v>
      </c>
      <c r="N3" s="17"/>
      <c r="O3" s="18"/>
      <c r="P3" s="14"/>
      <c r="Q3" s="14"/>
      <c r="R3" s="14">
        <f>R196</f>
        <v>0</v>
      </c>
      <c r="S3" s="19">
        <f>R3/H3</f>
        <v>0</v>
      </c>
      <c r="T3" s="20"/>
    </row>
    <row r="4" spans="1:20" ht="18" x14ac:dyDescent="0.25">
      <c r="A4" s="10">
        <v>4</v>
      </c>
      <c r="B4" s="21"/>
      <c r="C4" s="22" t="s">
        <v>14</v>
      </c>
      <c r="D4" s="12" t="s">
        <v>15</v>
      </c>
      <c r="E4" s="12"/>
      <c r="F4" s="12"/>
      <c r="G4" s="13"/>
      <c r="H4" s="23">
        <v>30</v>
      </c>
      <c r="I4" s="24"/>
      <c r="J4" s="23"/>
      <c r="K4" s="23"/>
      <c r="L4" s="23">
        <f>SUM(L5,L22,L35,L60,L74,L98)</f>
        <v>6.2766666666666673</v>
      </c>
      <c r="M4" s="25">
        <f>L4/H4</f>
        <v>0.20922222222222225</v>
      </c>
      <c r="N4" s="26"/>
      <c r="O4" s="27"/>
      <c r="P4" s="23"/>
      <c r="Q4" s="23"/>
      <c r="R4" s="23">
        <f>SUM(R5,R22,R35,R60,R74,R98)</f>
        <v>5.0195833333333333</v>
      </c>
      <c r="S4" s="28">
        <f>R4/H4</f>
        <v>0.16731944444444444</v>
      </c>
      <c r="T4" s="29"/>
    </row>
    <row r="5" spans="1:20" ht="15.75" x14ac:dyDescent="0.25">
      <c r="A5" s="10">
        <v>5</v>
      </c>
      <c r="B5" s="30"/>
      <c r="C5" s="31"/>
      <c r="D5" s="32" t="s">
        <v>16</v>
      </c>
      <c r="E5" s="33" t="s">
        <v>17</v>
      </c>
      <c r="F5" s="33"/>
      <c r="G5" s="34"/>
      <c r="H5" s="35">
        <v>4</v>
      </c>
      <c r="I5" s="36"/>
      <c r="J5" s="35"/>
      <c r="K5" s="35"/>
      <c r="L5" s="35">
        <f>SUM(L6,L9,L13,L17)</f>
        <v>3.7766666666666668</v>
      </c>
      <c r="M5" s="37">
        <f>L5/H5</f>
        <v>0.94416666666666671</v>
      </c>
      <c r="N5" s="38"/>
      <c r="O5" s="39"/>
      <c r="P5" s="35"/>
      <c r="Q5" s="35"/>
      <c r="R5" s="35">
        <f>SUM(R6,R9,R13,R17)</f>
        <v>2.5995833333333334</v>
      </c>
      <c r="S5" s="40">
        <f>R5/H5</f>
        <v>0.64989583333333334</v>
      </c>
      <c r="T5" s="41"/>
    </row>
    <row r="6" spans="1:20" ht="15.75" x14ac:dyDescent="0.25">
      <c r="A6" s="10">
        <v>6</v>
      </c>
      <c r="B6" s="34"/>
      <c r="C6" s="42"/>
      <c r="D6" s="42"/>
      <c r="E6" s="42" t="s">
        <v>18</v>
      </c>
      <c r="F6" s="33" t="s">
        <v>19</v>
      </c>
      <c r="G6" s="34"/>
      <c r="H6" s="43">
        <v>0.5</v>
      </c>
      <c r="I6" s="44"/>
      <c r="J6" s="43"/>
      <c r="K6" s="43"/>
      <c r="L6" s="43">
        <f>AVERAGE(L7:L8)*H6</f>
        <v>0.5</v>
      </c>
      <c r="M6" s="45">
        <f>L6/H6</f>
        <v>1</v>
      </c>
      <c r="N6" s="46"/>
      <c r="O6" s="47"/>
      <c r="P6" s="43"/>
      <c r="Q6" s="43"/>
      <c r="R6" s="43">
        <f>AVERAGE(R7:R8)*H6</f>
        <v>0.375</v>
      </c>
      <c r="S6" s="48">
        <f>R6/H6</f>
        <v>0.75</v>
      </c>
      <c r="T6" s="49"/>
    </row>
    <row r="7" spans="1:20" ht="409.5" x14ac:dyDescent="0.25">
      <c r="A7" s="10">
        <v>7</v>
      </c>
      <c r="B7" s="33"/>
      <c r="C7" s="42"/>
      <c r="D7" s="42"/>
      <c r="E7" s="42"/>
      <c r="F7" s="50" t="s">
        <v>20</v>
      </c>
      <c r="G7" s="51" t="s">
        <v>21</v>
      </c>
      <c r="H7" s="52"/>
      <c r="I7" s="53" t="s">
        <v>22</v>
      </c>
      <c r="J7" s="54" t="s">
        <v>23</v>
      </c>
      <c r="K7" s="55" t="s">
        <v>24</v>
      </c>
      <c r="L7" s="56">
        <f>IF(J7="Ya/Tidak",IF(K7="Ya",1,IF(K7="Tidak",0,"Blm Diisi")),IF(J7="A/B/C",IF(K7="A",1,IF(K7="B",0.5,IF(K7="C",0,"Blm Diisi"))),IF(J7="A/B/C/D",IF(K7="A",1,IF(K7="B",0.67,IF(K7="C",0.33,IF(K7="D",0,"Blm Diisi")))),IF(E7="A/B/C/D/E",IF(K7="A",1,IF(K7="B",0.75,IF(K7="C",0.5,IF(K7="D",0.25,IF(K7="E",0,"Blm Diisi"))))),IF(E7="%",IF(K7="","Blm Diisi",K7),IF(E7="Jumlah",IF(K7="","Blm Diisi",""),IF(E7="Rupiah",IF(K7="","Blm Diisi",""),IF(E7="","","-"))))))))</f>
        <v>1</v>
      </c>
      <c r="M7" s="57"/>
      <c r="N7" s="58"/>
      <c r="O7" s="59" t="s">
        <v>25</v>
      </c>
      <c r="P7" s="60" t="s">
        <v>26</v>
      </c>
      <c r="Q7" s="61" t="s">
        <v>24</v>
      </c>
      <c r="R7" s="56">
        <f>IF(J7="Ya/Tidak",IF(Q7="Ya",1,IF(Q7="Tidak",0,"Blm Diisi")),IF(J7="A/B/C",IF(Q7="A",1,IF(Q7="B",0.5,IF(Q7="C",0,"Blm Diisi"))),IF(J7="A/B/C/D",IF(Q7="A",1,IF(Q7="B",0.67,IF(Q7="C",0.33,IF(Q7="D",0,"Blm Diisi")))),IF(J7="A/B/C/D/E",IF(Q7="A",1,IF(Q7="B",0.75,IF(Q7="C",0.5,IF(Q7="D",0.25,IF(Q7="E",0,"Blm Diisi"))))),IF(J7="%",IF(Q7="","Blm Diisi",Q7),IF(J7="Jumlah",IF(Q7="","Blm Diisi",""),IF(J7="Rupiah",IF(Q7="","Blm Diisi",""),IF(J7="","","-"))))))))</f>
        <v>1</v>
      </c>
      <c r="S7" s="62"/>
      <c r="T7" s="63" t="s">
        <v>27</v>
      </c>
    </row>
    <row r="8" spans="1:20" ht="409.5" x14ac:dyDescent="0.25">
      <c r="A8" s="10">
        <v>8</v>
      </c>
      <c r="B8" s="33"/>
      <c r="C8" s="42"/>
      <c r="D8" s="42"/>
      <c r="E8" s="42"/>
      <c r="F8" s="50" t="s">
        <v>28</v>
      </c>
      <c r="G8" s="51" t="s">
        <v>29</v>
      </c>
      <c r="H8" s="52"/>
      <c r="I8" s="64" t="s">
        <v>30</v>
      </c>
      <c r="J8" s="54" t="s">
        <v>31</v>
      </c>
      <c r="K8" s="55" t="s">
        <v>32</v>
      </c>
      <c r="L8" s="56">
        <f>IF(J8="Ya/Tidak",IF(K8="Ya",1,IF(K8="Tidak",0,"Blm Diisi")),IF(J8="A/B/C",IF(K8="A",1,IF(K8="B",0.5,IF(K8="C",0,"Blm Diisi"))),IF(E8="A/B/C/D",IF(K8="A",1,IF(K8="B",0.67,IF(K8="C",0.33,IF(K8="D",0,"Blm Diisi")))),IF(E8="A/B/C/D/E",IF(K8="A",1,IF(K8="B",0.75,IF(K8="C",0.5,IF(K8="D",0.25,IF(K8="E",0,"Blm Diisi"))))),IF(E8="%",IF(K8="","Blm Diisi",K8),IF(E8="Jumlah",IF(K8="","Blm Diisi",""),IF(E8="Rupiah",IF(K8="","Blm Diisi",""),IF(E8="","","-"))))))))</f>
        <v>1</v>
      </c>
      <c r="M8" s="57"/>
      <c r="N8" s="58"/>
      <c r="O8" s="65" t="s">
        <v>33</v>
      </c>
      <c r="P8" s="66" t="s">
        <v>34</v>
      </c>
      <c r="Q8" s="61" t="s">
        <v>35</v>
      </c>
      <c r="R8" s="56">
        <f>IF(J8="Ya/Tidak",IF(Q8="Ya",1,IF(Q8="Tidak",0,"Blm Diisi")),IF(J8="A/B/C",IF(Q8="A",1,IF(Q8="B",0.5,IF(Q8="C",0,"Blm Diisi"))),IF(J8="A/B/C/D",IF(Q8="A",1,IF(Q8="B",0.67,IF(Q8="C",0.33,IF(Q8="D",0,"Blm Diisi")))),IF(J8="A/B/C/D/E",IF(Q8="A",1,IF(Q8="B",0.75,IF(Q8="C",0.5,IF(Q8="D",0.25,IF(Q8="E",0,"Blm Diisi"))))),IF(J8="%",IF(Q8="","Blm Diisi",Q8),IF(J8="Jumlah",IF(Q8="","Blm Diisi",""),IF(J8="Rupiah",IF(Q8="","Blm Diisi",""),IF(J8="","","-"))))))))</f>
        <v>0.5</v>
      </c>
      <c r="S8" s="62"/>
      <c r="T8" s="67" t="s">
        <v>36</v>
      </c>
    </row>
    <row r="9" spans="1:20" ht="15.75" x14ac:dyDescent="0.25">
      <c r="A9" s="10">
        <v>9</v>
      </c>
      <c r="B9" s="34"/>
      <c r="C9" s="42"/>
      <c r="D9" s="42"/>
      <c r="E9" s="42" t="s">
        <v>37</v>
      </c>
      <c r="F9" s="33" t="s">
        <v>38</v>
      </c>
      <c r="G9" s="34"/>
      <c r="H9" s="43">
        <v>1</v>
      </c>
      <c r="I9" s="44"/>
      <c r="J9" s="43"/>
      <c r="K9" s="43"/>
      <c r="L9" s="43">
        <f>AVERAGE(L10:L12)*H9</f>
        <v>1</v>
      </c>
      <c r="M9" s="45">
        <f>L9/H9</f>
        <v>1</v>
      </c>
      <c r="N9" s="46"/>
      <c r="O9" s="68"/>
      <c r="P9" s="69"/>
      <c r="Q9" s="43"/>
      <c r="R9" s="43">
        <f>AVERAGE(R10:R12)*H9</f>
        <v>0.66666666666666663</v>
      </c>
      <c r="S9" s="48">
        <f>R9/H9</f>
        <v>0.66666666666666663</v>
      </c>
      <c r="T9" s="49"/>
    </row>
    <row r="10" spans="1:20" ht="409.5" x14ac:dyDescent="0.25">
      <c r="A10" s="10">
        <v>10</v>
      </c>
      <c r="B10" s="33"/>
      <c r="C10" s="42"/>
      <c r="D10" s="42"/>
      <c r="E10" s="42"/>
      <c r="F10" s="50" t="s">
        <v>20</v>
      </c>
      <c r="G10" s="51" t="s">
        <v>39</v>
      </c>
      <c r="H10" s="52"/>
      <c r="I10" s="51" t="s">
        <v>40</v>
      </c>
      <c r="J10" s="54" t="s">
        <v>23</v>
      </c>
      <c r="K10" s="55" t="s">
        <v>24</v>
      </c>
      <c r="L10" s="56">
        <f>IF(J10="Ya/Tidak",IF(K10="Ya",1,IF(K10="Tidak",0,"Blm Diisi")),IF(E10="A/B/C",IF(K10="A",1,IF(K10="B",0.5,IF(K10="C",0,"Blm Diisi"))),IF(E10="A/B/C/D",IF(K10="A",1,IF(K10="B",0.67,IF(K10="C",0.33,IF(K10="D",0,"Blm Diisi")))),IF(E10="A/B/C/D/E",IF(K10="A",1,IF(K10="B",0.75,IF(K10="C",0.5,IF(K10="D",0.25,IF(K10="E",0,"Blm Diisi"))))),IF(E10="%",IF(K10="","Blm Diisi",K10),IF(E10="Jumlah",IF(K10="","Blm Diisi",""),IF(E10="Rupiah",IF(K10="","Blm Diisi",""),IF(E10="","","-"))))))))</f>
        <v>1</v>
      </c>
      <c r="M10" s="57"/>
      <c r="N10" s="58"/>
      <c r="O10" s="70" t="s">
        <v>41</v>
      </c>
      <c r="P10" s="71" t="s">
        <v>42</v>
      </c>
      <c r="Q10" s="61" t="s">
        <v>24</v>
      </c>
      <c r="R10" s="56">
        <f>IF(J10="Ya/Tidak",IF(Q10="Ya",1,IF(Q10="Tidak",0,"Blm Diisi")),IF(J10="A/B/C",IF(Q10="A",1,IF(Q10="B",0.5,IF(Q10="C",0,"Blm Diisi"))),IF(J10="A/B/C/D",IF(Q10="A",1,IF(Q10="B",0.67,IF(Q10="C",0.33,IF(Q10="D",0,"Blm Diisi")))),IF(J10="A/B/C/D/E",IF(Q10="A",1,IF(Q10="B",0.75,IF(Q10="C",0.5,IF(Q10="D",0.25,IF(Q10="E",0,"Blm Diisi"))))),IF(J10="%",IF(Q10="","Blm Diisi",Q10),IF(J10="Jumlah",IF(Q10="","Blm Diisi",""),IF(J10="Rupiah",IF(Q10="","Blm Diisi",""),IF(J10="","","-"))))))))</f>
        <v>1</v>
      </c>
      <c r="S10" s="62"/>
      <c r="T10" s="72" t="s">
        <v>43</v>
      </c>
    </row>
    <row r="11" spans="1:20" ht="409.5" x14ac:dyDescent="0.25">
      <c r="A11" s="10">
        <v>11</v>
      </c>
      <c r="B11" s="33"/>
      <c r="C11" s="42"/>
      <c r="D11" s="42"/>
      <c r="E11" s="42"/>
      <c r="F11" s="50" t="s">
        <v>28</v>
      </c>
      <c r="G11" s="51" t="s">
        <v>44</v>
      </c>
      <c r="H11" s="52"/>
      <c r="I11" s="64" t="s">
        <v>45</v>
      </c>
      <c r="J11" s="54" t="s">
        <v>31</v>
      </c>
      <c r="K11" s="55" t="s">
        <v>32</v>
      </c>
      <c r="L11" s="56">
        <f>IF(J11="Ya/Tidak",IF(K11="Ya",1,IF(K11="Tidak",0,"Blm Diisi")),IF(J11="A/B/C",IF(K11="A",1,IF(K11="B",0.5,IF(K11="C",0,"Blm Diisi"))),IF(E11="A/B/C/D",IF(K11="A",1,IF(K11="B",0.67,IF(K11="C",0.33,IF(K11="D",0,"Blm Diisi")))),IF(E11="A/B/C/D/E",IF(K11="A",1,IF(K11="B",0.75,IF(K11="C",0.5,IF(K11="D",0.25,IF(K11="E",0,"Blm Diisi"))))),IF(E11="%",IF(K11="","Blm Diisi",K11),IF(E11="Jumlah",IF(K11="","Blm Diisi",""),IF(E11="Rupiah",IF(K11="","Blm Diisi",""),IF(E11="","","-"))))))))</f>
        <v>1</v>
      </c>
      <c r="M11" s="57"/>
      <c r="N11" s="58"/>
      <c r="O11" s="73" t="s">
        <v>46</v>
      </c>
      <c r="P11" s="71" t="s">
        <v>47</v>
      </c>
      <c r="Q11" s="61" t="s">
        <v>35</v>
      </c>
      <c r="R11" s="56">
        <f>IF(J11="Ya/Tidak",IF(Q11="Ya",1,IF(Q11="Tidak",0,"Blm Diisi")),IF(J11="A/B/C",IF(Q11="A",1,IF(Q11="B",0.5,IF(Q11="C",0,"Blm Diisi"))),IF(J11="A/B/C/D",IF(Q11="A",1,IF(Q11="B",0.67,IF(Q11="C",0.33,IF(Q11="D",0,"Blm Diisi")))),IF(J11="A/B/C/D/E",IF(Q11="A",1,IF(Q11="B",0.75,IF(Q11="C",0.5,IF(Q11="D",0.25,IF(Q11="E",0,"Blm Diisi"))))),IF(J11="%",IF(Q11="","Blm Diisi",Q11),IF(J11="Jumlah",IF(Q11="","Blm Diisi",""),IF(J11="Rupiah",IF(Q11="","Blm Diisi",""),IF(J11="","","-"))))))))</f>
        <v>0.5</v>
      </c>
      <c r="S11" s="62"/>
      <c r="T11" s="74" t="s">
        <v>48</v>
      </c>
    </row>
    <row r="12" spans="1:20" ht="409.5" x14ac:dyDescent="0.25">
      <c r="A12" s="10">
        <v>12</v>
      </c>
      <c r="B12" s="33"/>
      <c r="C12" s="42"/>
      <c r="D12" s="42"/>
      <c r="E12" s="42"/>
      <c r="F12" s="50" t="s">
        <v>49</v>
      </c>
      <c r="G12" s="51" t="s">
        <v>50</v>
      </c>
      <c r="H12" s="52"/>
      <c r="I12" s="64" t="s">
        <v>51</v>
      </c>
      <c r="J12" s="54" t="s">
        <v>31</v>
      </c>
      <c r="K12" s="55" t="s">
        <v>32</v>
      </c>
      <c r="L12" s="56">
        <f>IF(J12="Ya/Tidak",IF(K12="Ya",1,IF(K12="Tidak",0,"Blm Diisi")),IF(J12="A/B/C",IF(K12="A",1,IF(K12="B",0.5,IF(K12="C",0,"Blm Diisi"))),IF(E12="A/B/C/D",IF(K12="A",1,IF(K12="B",0.67,IF(K12="C",0.33,IF(K12="D",0,"Blm Diisi")))),IF(E12="A/B/C/D/E",IF(K12="A",1,IF(K12="B",0.75,IF(K12="C",0.5,IF(K12="D",0.25,IF(K12="E",0,"Blm Diisi"))))),IF(E12="%",IF(K12="","Blm Diisi",K12),IF(E12="Jumlah",IF(K12="","Blm Diisi",""),IF(E12="Rupiah",IF(K12="","Blm Diisi",""),IF(E12="","","-"))))))))</f>
        <v>1</v>
      </c>
      <c r="M12" s="57"/>
      <c r="N12" s="58"/>
      <c r="O12" s="73" t="s">
        <v>52</v>
      </c>
      <c r="P12" s="71" t="s">
        <v>53</v>
      </c>
      <c r="Q12" s="61" t="s">
        <v>35</v>
      </c>
      <c r="R12" s="56">
        <f>IF(J12="Ya/Tidak",IF(Q12="Ya",1,IF(Q12="Tidak",0,"Blm Diisi")),IF(J12="A/B/C",IF(Q12="A",1,IF(Q12="B",0.5,IF(Q12="C",0,"Blm Diisi"))),IF(J12="A/B/C/D",IF(Q12="A",1,IF(Q12="B",0.67,IF(Q12="C",0.33,IF(Q12="D",0,"Blm Diisi")))),IF(J12="A/B/C/D/E",IF(Q12="A",1,IF(Q12="B",0.75,IF(Q12="C",0.5,IF(Q12="D",0.25,IF(Q12="E",0,"Blm Diisi"))))),IF(J12="%",IF(Q12="","Blm Diisi",Q12),IF(J12="Jumlah",IF(Q12="","Blm Diisi",""),IF(J12="Rupiah",IF(Q12="","Blm Diisi",""),IF(J12="","","-"))))))))</f>
        <v>0.5</v>
      </c>
      <c r="S12" s="62"/>
      <c r="T12" s="75" t="s">
        <v>54</v>
      </c>
    </row>
    <row r="13" spans="1:20" ht="15.75" x14ac:dyDescent="0.25">
      <c r="A13" s="10">
        <v>13</v>
      </c>
      <c r="B13" s="34"/>
      <c r="C13" s="42"/>
      <c r="D13" s="42"/>
      <c r="E13" s="42" t="s">
        <v>55</v>
      </c>
      <c r="F13" s="33" t="s">
        <v>56</v>
      </c>
      <c r="G13" s="34"/>
      <c r="H13" s="43">
        <v>1</v>
      </c>
      <c r="I13" s="44"/>
      <c r="J13" s="43"/>
      <c r="K13" s="43"/>
      <c r="L13" s="43">
        <f>AVERAGE(L14:L16)*H13</f>
        <v>0.77666666666666673</v>
      </c>
      <c r="M13" s="45">
        <f>L13/H13</f>
        <v>0.77666666666666673</v>
      </c>
      <c r="N13" s="46"/>
      <c r="O13" s="68"/>
      <c r="P13" s="69"/>
      <c r="Q13" s="43"/>
      <c r="R13" s="43">
        <f>AVERAGE(R14:R16)*H13</f>
        <v>0.55666666666666675</v>
      </c>
      <c r="S13" s="48">
        <f>R13/H13</f>
        <v>0.55666666666666675</v>
      </c>
      <c r="T13" s="49"/>
    </row>
    <row r="14" spans="1:20" ht="315" x14ac:dyDescent="0.25">
      <c r="A14" s="10">
        <v>14</v>
      </c>
      <c r="B14" s="33"/>
      <c r="C14" s="42"/>
      <c r="D14" s="42"/>
      <c r="E14" s="42"/>
      <c r="F14" s="50" t="s">
        <v>20</v>
      </c>
      <c r="G14" s="51" t="s">
        <v>57</v>
      </c>
      <c r="H14" s="52"/>
      <c r="I14" s="64" t="s">
        <v>58</v>
      </c>
      <c r="J14" s="76" t="s">
        <v>59</v>
      </c>
      <c r="K14" s="55" t="s">
        <v>32</v>
      </c>
      <c r="L14" s="56">
        <f>IF(J14="Ya/Tidak",IF(K14="Ya",1,IF(K14="Tidak",0,"Blm Diisi")),IF(J14="A/B/C",IF(K14="A",1,IF(K14="B",0.5,IF(K14="C",0,"Blm Diisi"))),IF(J14="A/B/C/D",IF(K14="A",1,IF(K14="B",0.67,IF(K14="C",0.33,IF(K14="D",0,"Blm Diisi")))),IF(E14="A/B/C/D/E",IF(K14="A",1,IF(K14="B",0.75,IF(K14="C",0.5,IF(K14="D",0.25,IF(K14="E",0,"Blm Diisi"))))),IF(E14="%",IF(K14="","Blm Diisi",K14),IF(E14="Jumlah",IF(K14="","Blm Diisi",""),IF(E14="Rupiah",IF(K14="","Blm Diisi",""),IF(E14="","","-"))))))))</f>
        <v>1</v>
      </c>
      <c r="M14" s="57"/>
      <c r="N14" s="58"/>
      <c r="O14" s="77" t="s">
        <v>60</v>
      </c>
      <c r="P14" s="71" t="s">
        <v>61</v>
      </c>
      <c r="Q14" s="61" t="s">
        <v>35</v>
      </c>
      <c r="R14" s="56">
        <f>IF(J14="Ya/Tidak",IF(Q14="Ya",1,IF(Q14="Tidak",0,"Blm Diisi")),IF(J14="A/B/C",IF(Q14="A",1,IF(Q14="B",0.5,IF(Q14="C",0,"Blm Diisi"))),IF(J14="A/B/C/D",IF(Q14="A",1,IF(Q14="B",0.67,IF(Q14="C",0.33,IF(Q14="D",0,"Blm Diisi")))),IF(J14="A/B/C/D/E",IF(Q14="A",1,IF(Q14="B",0.75,IF(Q14="C",0.5,IF(Q14="D",0.25,IF(Q14="E",0,"Blm Diisi"))))),IF(J14="%",IF(Q14="","Blm Diisi",Q14),IF(J14="Jumlah",IF(Q14="","Blm Diisi",""),IF(J14="Rupiah",IF(Q14="","Blm Diisi",""),IF(J14="","","-"))))))))</f>
        <v>0.67</v>
      </c>
      <c r="S14" s="62"/>
      <c r="T14" s="78" t="s">
        <v>62</v>
      </c>
    </row>
    <row r="15" spans="1:20" ht="409.5" x14ac:dyDescent="0.25">
      <c r="A15" s="79">
        <v>15</v>
      </c>
      <c r="B15" s="33"/>
      <c r="C15" s="42"/>
      <c r="D15" s="42"/>
      <c r="E15" s="42"/>
      <c r="F15" s="50" t="s">
        <v>28</v>
      </c>
      <c r="G15" s="51" t="s">
        <v>63</v>
      </c>
      <c r="H15" s="52"/>
      <c r="I15" s="64" t="s">
        <v>64</v>
      </c>
      <c r="J15" s="76" t="s">
        <v>59</v>
      </c>
      <c r="K15" s="55" t="s">
        <v>32</v>
      </c>
      <c r="L15" s="56">
        <f>IF(J15="Ya/Tidak",IF(K15="Ya",1,IF(K15="Tidak",0,"Blm Diisi")),IF(J15="A/B/C",IF(K15="A",1,IF(K15="B",0.5,IF(K15="C",0,"Blm Diisi"))),IF(J15="A/B/C/D",IF(K15="A",1,IF(K15="B",0.67,IF(K15="C",0.33,IF(K15="D",0,"Blm Diisi")))),IF(E15="A/B/C/D/E",IF(K15="A",1,IF(K15="B",0.75,IF(K15="C",0.5,IF(K15="D",0.25,IF(K15="E",0,"Blm Diisi"))))),IF(E15="%",IF(K15="","Blm Diisi",K15),IF(E15="Jumlah",IF(K15="","Blm Diisi",""),IF(E15="Rupiah",IF(K15="","Blm Diisi",""),IF(E15="","","-"))))))))</f>
        <v>1</v>
      </c>
      <c r="M15" s="57"/>
      <c r="N15" s="58"/>
      <c r="O15" s="73" t="s">
        <v>65</v>
      </c>
      <c r="P15" s="71" t="s">
        <v>66</v>
      </c>
      <c r="Q15" s="61" t="s">
        <v>35</v>
      </c>
      <c r="R15" s="56">
        <f>IF(J15="Ya/Tidak",IF(Q15="Ya",1,IF(Q15="Tidak",0,"Blm Diisi")),IF(J15="A/B/C",IF(Q15="A",1,IF(Q15="B",0.5,IF(Q15="C",0,"Blm Diisi"))),IF(J15="A/B/C/D",IF(Q15="A",1,IF(Q15="B",0.67,IF(Q15="C",0.33,IF(Q15="D",0,"Blm Diisi")))),IF(J15="A/B/C/D/E",IF(Q15="A",1,IF(Q15="B",0.75,IF(Q15="C",0.5,IF(Q15="D",0.25,IF(Q15="E",0,"Blm Diisi"))))),IF(J15="%",IF(Q15="","Blm Diisi",Q15),IF(J15="Jumlah",IF(Q15="","Blm Diisi",""),IF(J15="Rupiah",IF(Q15="","Blm Diisi",""),IF(J15="","","-"))))))))</f>
        <v>0.67</v>
      </c>
      <c r="S15" s="62"/>
      <c r="T15" s="75" t="s">
        <v>67</v>
      </c>
    </row>
    <row r="16" spans="1:20" ht="409.5" x14ac:dyDescent="0.25">
      <c r="A16" s="10">
        <v>16</v>
      </c>
      <c r="B16" s="33"/>
      <c r="C16" s="42"/>
      <c r="D16" s="42"/>
      <c r="E16" s="42"/>
      <c r="F16" s="50" t="s">
        <v>49</v>
      </c>
      <c r="G16" s="51" t="s">
        <v>68</v>
      </c>
      <c r="H16" s="52"/>
      <c r="I16" s="64" t="s">
        <v>69</v>
      </c>
      <c r="J16" s="76" t="s">
        <v>59</v>
      </c>
      <c r="K16" s="55" t="s">
        <v>70</v>
      </c>
      <c r="L16" s="56">
        <f>IF(J16="Ya/Tidak",IF(K16="Ya",1,IF(K16="Tidak",0,"Blm Diisi")),IF(J16="A/B/C",IF(K16="A",1,IF(K16="B",0.5,IF(K16="C",0,"Blm Diisi"))),IF(J16="A/B/C/D",IF(K16="A",1,IF(K16="B",0.67,IF(K16="C",0.33,IF(K16="D",0,"Blm Diisi")))),IF(E16="A/B/C/D/E",IF(K16="A",1,IF(K16="B",0.75,IF(K16="C",0.5,IF(K16="D",0.25,IF(K16="E",0,"Blm Diisi"))))),IF(E16="%",IF(K16="","Blm Diisi",K16),IF(E16="Jumlah",IF(K16="","Blm Diisi",""),IF(E16="Rupiah",IF(K16="","Blm Diisi",""),IF(E16="","","-"))))))))</f>
        <v>0.33</v>
      </c>
      <c r="M16" s="57"/>
      <c r="N16" s="58"/>
      <c r="O16" s="73" t="s">
        <v>71</v>
      </c>
      <c r="P16" s="71" t="s">
        <v>72</v>
      </c>
      <c r="Q16" s="61" t="s">
        <v>70</v>
      </c>
      <c r="R16" s="56">
        <f>IF(J16="Ya/Tidak",IF(Q16="Ya",1,IF(Q16="Tidak",0,"Blm Diisi")),IF(J16="A/B/C",IF(Q16="A",1,IF(Q16="B",0.5,IF(Q16="C",0,"Blm Diisi"))),IF(J16="A/B/C/D",IF(Q16="A",1,IF(Q16="B",0.67,IF(Q16="C",0.33,IF(Q16="D",0,"Blm Diisi")))),IF(J16="A/B/C/D/E",IF(Q16="A",1,IF(Q16="B",0.75,IF(Q16="C",0.5,IF(Q16="D",0.25,IF(Q16="E",0,"Blm Diisi"))))),IF(J16="%",IF(Q16="","Blm Diisi",Q16),IF(J16="Jumlah",IF(Q16="","Blm Diisi",""),IF(J16="Rupiah",IF(Q16="","Blm Diisi",""),IF(J16="","","-"))))))))</f>
        <v>0.33</v>
      </c>
      <c r="S16" s="62"/>
      <c r="T16" s="75" t="s">
        <v>73</v>
      </c>
    </row>
    <row r="17" spans="1:20" ht="15.75" x14ac:dyDescent="0.25">
      <c r="A17" s="10">
        <v>17</v>
      </c>
      <c r="B17" s="34"/>
      <c r="C17" s="42"/>
      <c r="D17" s="42"/>
      <c r="E17" s="42" t="s">
        <v>74</v>
      </c>
      <c r="F17" s="33" t="s">
        <v>75</v>
      </c>
      <c r="G17" s="34"/>
      <c r="H17" s="43">
        <v>1.5</v>
      </c>
      <c r="I17" s="44"/>
      <c r="J17" s="43"/>
      <c r="K17" s="43"/>
      <c r="L17" s="43">
        <f>AVERAGE(L18:L21)*H17</f>
        <v>1.5</v>
      </c>
      <c r="M17" s="45">
        <f>L17/H17</f>
        <v>1</v>
      </c>
      <c r="N17" s="46"/>
      <c r="O17" s="68"/>
      <c r="P17" s="69"/>
      <c r="Q17" s="43"/>
      <c r="R17" s="43">
        <f>AVERAGE(R18:R21)*H17</f>
        <v>1.00125</v>
      </c>
      <c r="S17" s="48">
        <f>R17/H17</f>
        <v>0.66749999999999998</v>
      </c>
      <c r="T17" s="49"/>
    </row>
    <row r="18" spans="1:20" ht="378" x14ac:dyDescent="0.25">
      <c r="A18" s="10">
        <v>18</v>
      </c>
      <c r="B18" s="33"/>
      <c r="C18" s="42"/>
      <c r="D18" s="42"/>
      <c r="E18" s="42"/>
      <c r="F18" s="50" t="s">
        <v>20</v>
      </c>
      <c r="G18" s="51" t="s">
        <v>76</v>
      </c>
      <c r="H18" s="52"/>
      <c r="I18" s="51" t="s">
        <v>77</v>
      </c>
      <c r="J18" s="54" t="s">
        <v>23</v>
      </c>
      <c r="K18" s="55" t="s">
        <v>24</v>
      </c>
      <c r="L18" s="56">
        <f>IF(J18="Ya/Tidak",IF(K18="Ya",1,IF(K18="Tidak",0,"Blm Diisi")),IF(E18="A/B/C",IF(K18="A",1,IF(K18="B",0.5,IF(K18="C",0,"Blm Diisi"))),IF(E18="A/B/C/D",IF(K18="A",1,IF(K18="B",0.67,IF(K18="C",0.33,IF(K18="D",0,"Blm Diisi")))),IF(E18="A/B/C/D/E",IF(K18="A",1,IF(K18="B",0.75,IF(K18="C",0.5,IF(K18="D",0.25,IF(K18="E",0,"Blm Diisi"))))),IF(E18="%",IF(K18="","Blm Diisi",K18),IF(E18="Jumlah",IF(K18="","Blm Diisi",""),IF(E18="Rupiah",IF(K18="","Blm Diisi",""),IF(E18="","","-"))))))))</f>
        <v>1</v>
      </c>
      <c r="M18" s="57"/>
      <c r="N18" s="58"/>
      <c r="O18" s="73" t="s">
        <v>78</v>
      </c>
      <c r="P18" s="71" t="s">
        <v>79</v>
      </c>
      <c r="Q18" s="61" t="s">
        <v>24</v>
      </c>
      <c r="R18" s="56">
        <f>IF(J18="Ya/Tidak",IF(Q18="Ya",1,IF(Q18="Tidak",0,"Blm Diisi")),IF(J18="A/B/C",IF(Q18="A",1,IF(Q18="B",0.5,IF(Q18="C",0,"Blm Diisi"))),IF(J18="A/B/C/D",IF(Q18="A",1,IF(Q18="B",0.67,IF(Q18="C",0.33,IF(Q18="D",0,"Blm Diisi")))),IF(J18="A/B/C/D/E",IF(Q18="A",1,IF(Q18="B",0.75,IF(Q18="C",0.5,IF(Q18="D",0.25,IF(Q18="E",0,"Blm Diisi"))))),IF(J18="%",IF(Q18="","Blm Diisi",Q18),IF(J18="Jumlah",IF(Q18="","Blm Diisi",""),IF(J18="Rupiah",IF(Q18="","Blm Diisi",""),IF(J18="","","-"))))))))</f>
        <v>1</v>
      </c>
      <c r="S18" s="62"/>
      <c r="T18" s="78" t="s">
        <v>80</v>
      </c>
    </row>
    <row r="19" spans="1:20" ht="409.5" x14ac:dyDescent="0.25">
      <c r="A19" s="10">
        <v>19</v>
      </c>
      <c r="B19" s="33"/>
      <c r="C19" s="42"/>
      <c r="D19" s="42"/>
      <c r="E19" s="42"/>
      <c r="F19" s="50" t="s">
        <v>28</v>
      </c>
      <c r="G19" s="51" t="s">
        <v>81</v>
      </c>
      <c r="H19" s="52"/>
      <c r="I19" s="64" t="s">
        <v>82</v>
      </c>
      <c r="J19" s="54" t="s">
        <v>31</v>
      </c>
      <c r="K19" s="55" t="s">
        <v>32</v>
      </c>
      <c r="L19" s="56">
        <f>IF(J19="Ya/Tidak",IF(K19="Ya",1,IF(K19="Tidak",0,"Blm Diisi")),IF(J19="A/B/C",IF(K19="A",1,IF(K19="B",0.5,IF(K19="C",0,"Blm Diisi"))),IF(E19="A/B/C/D",IF(K19="A",1,IF(K19="B",0.67,IF(K19="C",0.33,IF(K19="D",0,"Blm Diisi")))),IF(E19="A/B/C/D/E",IF(K19="A",1,IF(K19="B",0.75,IF(K19="C",0.5,IF(K19="D",0.25,IF(K19="E",0,"Blm Diisi"))))),IF(E19="%",IF(K19="","Blm Diisi",K19),IF(E19="Jumlah",IF(K19="","Blm Diisi",""),IF(E19="Rupiah",IF(K19="","Blm Diisi",""),IF(E19="","","-"))))))))</f>
        <v>1</v>
      </c>
      <c r="M19" s="57"/>
      <c r="N19" s="58"/>
      <c r="O19" s="73" t="s">
        <v>83</v>
      </c>
      <c r="P19" s="71" t="s">
        <v>84</v>
      </c>
      <c r="Q19" s="61" t="s">
        <v>35</v>
      </c>
      <c r="R19" s="56">
        <f>IF(J19="Ya/Tidak",IF(Q19="Ya",1,IF(Q19="Tidak",0,"Blm Diisi")),IF(J19="A/B/C",IF(Q19="A",1,IF(Q19="B",0.5,IF(Q19="C",0,"Blm Diisi"))),IF(J19="A/B/C/D",IF(Q19="A",1,IF(Q19="B",0.67,IF(Q19="C",0.33,IF(Q19="D",0,"Blm Diisi")))),IF(J19="A/B/C/D/E",IF(Q19="A",1,IF(Q19="B",0.75,IF(Q19="C",0.5,IF(Q19="D",0.25,IF(Q19="E",0,"Blm Diisi"))))),IF(J19="%",IF(Q19="","Blm Diisi",Q19),IF(J19="Jumlah",IF(Q19="","Blm Diisi",""),IF(J19="Rupiah",IF(Q19="","Blm Diisi",""),IF(J19="","","-"))))))))</f>
        <v>0.5</v>
      </c>
      <c r="S19" s="62"/>
      <c r="T19" s="78" t="s">
        <v>85</v>
      </c>
    </row>
    <row r="20" spans="1:20" ht="409.5" x14ac:dyDescent="0.25">
      <c r="A20" s="10">
        <v>20</v>
      </c>
      <c r="B20" s="33"/>
      <c r="C20" s="42"/>
      <c r="D20" s="42"/>
      <c r="E20" s="42"/>
      <c r="F20" s="50" t="s">
        <v>49</v>
      </c>
      <c r="G20" s="51" t="s">
        <v>86</v>
      </c>
      <c r="H20" s="52"/>
      <c r="I20" s="64" t="s">
        <v>87</v>
      </c>
      <c r="J20" s="54" t="s">
        <v>31</v>
      </c>
      <c r="K20" s="55" t="s">
        <v>32</v>
      </c>
      <c r="L20" s="56">
        <f>IF(J20="Ya/Tidak",IF(K20="Ya",1,IF(K20="Tidak",0,"Blm Diisi")),IF(J20="A/B/C",IF(K20="A",1,IF(K20="B",0.5,IF(K20="C",0,"Blm Diisi"))),IF(E20="A/B/C/D",IF(K20="A",1,IF(K20="B",0.67,IF(K20="C",0.33,IF(K20="D",0,"Blm Diisi")))),IF(E20="A/B/C/D/E",IF(K20="A",1,IF(K20="B",0.75,IF(K20="C",0.5,IF(K20="D",0.25,IF(K20="E",0,"Blm Diisi"))))),IF(E20="%",IF(K20="","Blm Diisi",K20),IF(E20="Jumlah",IF(K20="","Blm Diisi",""),IF(E20="Rupiah",IF(K20="","Blm Diisi",""),IF(E20="","","-"))))))))</f>
        <v>1</v>
      </c>
      <c r="M20" s="57"/>
      <c r="N20" s="58"/>
      <c r="O20" s="73" t="s">
        <v>88</v>
      </c>
      <c r="P20" s="71" t="s">
        <v>89</v>
      </c>
      <c r="Q20" s="61" t="s">
        <v>35</v>
      </c>
      <c r="R20" s="56">
        <f>IF(J20="Ya/Tidak",IF(Q20="Ya",1,IF(Q20="Tidak",0,"Blm Diisi")),IF(J20="A/B/C",IF(Q20="A",1,IF(Q20="B",0.5,IF(Q20="C",0,"Blm Diisi"))),IF(J20="A/B/C/D",IF(Q20="A",1,IF(Q20="B",0.67,IF(Q20="C",0.33,IF(Q20="D",0,"Blm Diisi")))),IF(J20="A/B/C/D/E",IF(Q20="A",1,IF(Q20="B",0.75,IF(Q20="C",0.5,IF(Q20="D",0.25,IF(Q20="E",0,"Blm Diisi"))))),IF(J20="%",IF(Q20="","Blm Diisi",Q20),IF(J20="Jumlah",IF(Q20="","Blm Diisi",""),IF(J20="Rupiah",IF(Q20="","Blm Diisi",""),IF(J20="","","-"))))))))</f>
        <v>0.5</v>
      </c>
      <c r="S20" s="62"/>
      <c r="T20" s="78" t="s">
        <v>90</v>
      </c>
    </row>
    <row r="21" spans="1:20" ht="409.5" x14ac:dyDescent="0.25">
      <c r="A21" s="10">
        <v>21</v>
      </c>
      <c r="B21" s="33"/>
      <c r="C21" s="42"/>
      <c r="D21" s="42"/>
      <c r="E21" s="42"/>
      <c r="F21" s="50" t="s">
        <v>91</v>
      </c>
      <c r="G21" s="51" t="s">
        <v>92</v>
      </c>
      <c r="H21" s="52"/>
      <c r="I21" s="64" t="s">
        <v>93</v>
      </c>
      <c r="J21" s="76" t="s">
        <v>59</v>
      </c>
      <c r="K21" s="55" t="s">
        <v>32</v>
      </c>
      <c r="L21" s="56">
        <f>IF(J21="Ya/Tidak",IF(K21="Ya",1,IF(K21="Tidak",0,"Blm Diisi")),IF(J21="A/B/C",IF(K21="A",1,IF(K21="B",0.5,IF(K21="C",0,"Blm Diisi"))),IF(J21="A/B/C/D",IF(K21="A",1,IF(K21="B",0.67,IF(K21="C",0.33,IF(K21="D",0,"Blm Diisi")))),IF(E21="A/B/C/D/E",IF(K21="A",1,IF(K21="B",0.75,IF(K21="C",0.5,IF(K21="D",0.25,IF(K21="E",0,"Blm Diisi"))))),IF(E21="%",IF(K21="","Blm Diisi",K21),IF(E21="Jumlah",IF(K21="","Blm Diisi",""),IF(E21="Rupiah",IF(K21="","Blm Diisi",""),IF(E21="","","-"))))))))</f>
        <v>1</v>
      </c>
      <c r="M21" s="57"/>
      <c r="N21" s="58"/>
      <c r="O21" s="73" t="s">
        <v>94</v>
      </c>
      <c r="P21" s="71" t="s">
        <v>95</v>
      </c>
      <c r="Q21" s="61" t="s">
        <v>35</v>
      </c>
      <c r="R21" s="56">
        <f>IF(J21="Ya/Tidak",IF(Q21="Ya",1,IF(Q21="Tidak",0,"Blm Diisi")),IF(J21="A/B/C",IF(Q21="A",1,IF(Q21="B",0.5,IF(Q21="C",0,"Blm Diisi"))),IF(J21="A/B/C/D",IF(Q21="A",1,IF(Q21="B",0.67,IF(Q21="C",0.33,IF(Q21="D",0,"Blm Diisi")))),IF(J21="A/B/C/D/E",IF(Q21="A",1,IF(Q21="B",0.75,IF(Q21="C",0.5,IF(Q21="D",0.25,IF(Q21="E",0,"Blm Diisi"))))),IF(J21="%",IF(Q21="","Blm Diisi",Q21),IF(J21="Jumlah",IF(Q21="","Blm Diisi",""),IF(J21="Rupiah",IF(Q21="","Blm Diisi",""),IF(J21="","","-"))))))))</f>
        <v>0.67</v>
      </c>
      <c r="S21" s="62"/>
      <c r="T21" s="80" t="s">
        <v>96</v>
      </c>
    </row>
    <row r="22" spans="1:20" ht="18" x14ac:dyDescent="0.25">
      <c r="A22" s="10">
        <v>118</v>
      </c>
      <c r="B22" s="21"/>
      <c r="C22" s="22" t="s">
        <v>102</v>
      </c>
      <c r="D22" s="12" t="s">
        <v>127</v>
      </c>
      <c r="E22" s="12"/>
      <c r="F22" s="12"/>
      <c r="G22" s="13"/>
      <c r="H22" s="23">
        <v>30</v>
      </c>
      <c r="I22" s="24"/>
      <c r="J22" s="23"/>
      <c r="K22" s="23"/>
      <c r="L22" s="23">
        <f>SUM(L23,L35,L45,L55,L64,L87)</f>
        <v>2.5</v>
      </c>
      <c r="M22" s="25">
        <f>L22/H22</f>
        <v>8.3333333333333329E-2</v>
      </c>
      <c r="N22" s="26"/>
      <c r="O22" s="68"/>
      <c r="P22" s="69"/>
      <c r="Q22" s="23"/>
      <c r="R22" s="23">
        <f>SUM(R23,R35,R45,R55,R64,R87)</f>
        <v>2.42</v>
      </c>
      <c r="S22" s="28">
        <f>R22/H22</f>
        <v>8.0666666666666664E-2</v>
      </c>
      <c r="T22" s="137"/>
    </row>
    <row r="23" spans="1:20" ht="15.75" x14ac:dyDescent="0.25">
      <c r="A23" s="10">
        <v>5</v>
      </c>
      <c r="B23" s="30"/>
      <c r="C23" s="31"/>
      <c r="D23" s="32" t="s">
        <v>16</v>
      </c>
      <c r="E23" s="33" t="s">
        <v>17</v>
      </c>
      <c r="F23" s="33"/>
      <c r="G23" s="34"/>
      <c r="H23" s="35">
        <v>4</v>
      </c>
      <c r="I23" s="36"/>
      <c r="J23" s="35"/>
      <c r="K23" s="35"/>
      <c r="L23" s="35">
        <f>SUM(L24,L31,L33)</f>
        <v>2.5</v>
      </c>
      <c r="M23" s="37">
        <f>L23/H23</f>
        <v>0.625</v>
      </c>
      <c r="N23" s="38"/>
      <c r="O23" s="68"/>
      <c r="P23" s="69"/>
      <c r="Q23" s="35"/>
      <c r="R23" s="35">
        <f>SUM(R24,R31,R33)</f>
        <v>2.42</v>
      </c>
      <c r="S23" s="40">
        <f>R23/H23</f>
        <v>0.60499999999999998</v>
      </c>
      <c r="T23" s="138"/>
    </row>
    <row r="24" spans="1:20" ht="15.75" x14ac:dyDescent="0.25">
      <c r="A24" s="10">
        <v>120</v>
      </c>
      <c r="B24" s="34"/>
      <c r="C24" s="42"/>
      <c r="D24" s="42"/>
      <c r="E24" s="42" t="s">
        <v>18</v>
      </c>
      <c r="F24" s="33" t="s">
        <v>128</v>
      </c>
      <c r="G24" s="34"/>
      <c r="H24" s="43">
        <v>2</v>
      </c>
      <c r="I24" s="44"/>
      <c r="J24" s="43"/>
      <c r="K24" s="43"/>
      <c r="L24" s="43">
        <f>AVERAGE(L25:L30)*H24</f>
        <v>2</v>
      </c>
      <c r="M24" s="45">
        <f>L24/H24</f>
        <v>1</v>
      </c>
      <c r="N24" s="46"/>
      <c r="O24" s="68"/>
      <c r="P24" s="69"/>
      <c r="Q24" s="43"/>
      <c r="R24" s="43">
        <f>AVERAGE(R25:R30)*H24</f>
        <v>1.25</v>
      </c>
      <c r="S24" s="48">
        <f>R24/H24</f>
        <v>0.625</v>
      </c>
      <c r="T24" s="139"/>
    </row>
    <row r="25" spans="1:20" ht="141.75" x14ac:dyDescent="0.25">
      <c r="A25" s="10">
        <v>121</v>
      </c>
      <c r="B25" s="33"/>
      <c r="C25" s="42"/>
      <c r="D25" s="42"/>
      <c r="E25" s="42"/>
      <c r="F25" s="50" t="s">
        <v>20</v>
      </c>
      <c r="G25" s="51" t="s">
        <v>129</v>
      </c>
      <c r="H25" s="52"/>
      <c r="I25" s="51" t="s">
        <v>130</v>
      </c>
      <c r="J25" s="76" t="s">
        <v>131</v>
      </c>
      <c r="K25" s="140">
        <f>K27/K26</f>
        <v>1</v>
      </c>
      <c r="L25" s="141">
        <f t="shared" ref="L25:L26" si="0">IF(J25="Ya/Tidak",IF(K25="Ya",1,IF(K25="Tidak",0,"Blm Diisi")),IF(J25="A/B/C",IF(K25="A",1,IF(K25="B",0.5,IF(K25="C",0,"Blm Diisi"))),IF(J25="A/B/C/D",IF(K25="A",1,IF(K25="B",0.67,IF(K25="C",0.33,IF(K25="D",0,"Blm Diisi")))),IF(J25="A/B/C/D/E",IF(K25="A",1,IF(K25="B",0.75,IF(K25="C",0.5,IF(K25="D",0.25,IF(K25="E",0,"Blm Diisi"))))),IF(J25="%",IF(K25="","Blm Diisi",K25),IF(J25="Jumlah",IF(K25="","Blm Diisi",""),IF(J25="Rupiah",IF(K25="","Blm Diisi",""),IF(J25="","","-"))))))))</f>
        <v>1</v>
      </c>
      <c r="M25" s="57"/>
      <c r="N25" s="58"/>
      <c r="O25" s="142"/>
      <c r="P25" s="143"/>
      <c r="Q25" s="140">
        <f>Q27/Q26</f>
        <v>0.25</v>
      </c>
      <c r="R25" s="56">
        <f t="shared" ref="R25:R30" si="1">IF(J25="Ya/Tidak",IF(Q25="Ya",1,IF(Q25="Tidak",0,"Blm Diisi")),IF(J25="A/B/C",IF(Q25="A",1,IF(Q25="B",0.5,IF(Q25="C",0,"Blm Diisi"))),IF(J25="A/B/C/D",IF(Q25="A",1,IF(Q25="B",0.67,IF(Q25="C",0.33,IF(Q25="D",0,"Blm Diisi")))),IF(J25="A/B/C/D/E",IF(Q25="A",1,IF(Q25="B",0.75,IF(Q25="C",0.5,IF(Q25="D",0.25,IF(Q25="E",0,"Blm Diisi"))))),IF(J25="%",IF(Q25="","Blm Diisi",Q25),IF(J25="Jumlah",IF(Q25="","Blm Diisi",""),IF(J25="Rupiah",IF(Q25="","Blm Diisi",""),IF(J25="","","-"))))))))</f>
        <v>0.25</v>
      </c>
      <c r="S25" s="62"/>
      <c r="T25" s="144"/>
    </row>
    <row r="26" spans="1:20" ht="173.25" x14ac:dyDescent="0.25">
      <c r="A26" s="10">
        <v>122</v>
      </c>
      <c r="B26" s="33"/>
      <c r="C26" s="42"/>
      <c r="D26" s="42"/>
      <c r="E26" s="42"/>
      <c r="F26" s="50"/>
      <c r="G26" s="145" t="s">
        <v>132</v>
      </c>
      <c r="H26" s="52"/>
      <c r="I26" s="51"/>
      <c r="J26" s="76" t="s">
        <v>133</v>
      </c>
      <c r="K26" s="146">
        <v>4</v>
      </c>
      <c r="L26" s="141" t="str">
        <f t="shared" si="0"/>
        <v/>
      </c>
      <c r="M26" s="57"/>
      <c r="N26" s="58"/>
      <c r="O26" s="73" t="s">
        <v>134</v>
      </c>
      <c r="P26" s="71" t="s">
        <v>135</v>
      </c>
      <c r="Q26" s="146">
        <v>4</v>
      </c>
      <c r="R26" s="56" t="str">
        <f t="shared" si="1"/>
        <v/>
      </c>
      <c r="S26" s="62"/>
      <c r="T26" s="147" t="s">
        <v>136</v>
      </c>
    </row>
    <row r="27" spans="1:20" ht="157.5" x14ac:dyDescent="0.25">
      <c r="A27" s="10">
        <v>123</v>
      </c>
      <c r="B27" s="33"/>
      <c r="C27" s="42"/>
      <c r="D27" s="42"/>
      <c r="E27" s="42"/>
      <c r="F27" s="50"/>
      <c r="G27" s="145" t="s">
        <v>137</v>
      </c>
      <c r="H27" s="52"/>
      <c r="I27" s="51"/>
      <c r="J27" s="76" t="s">
        <v>133</v>
      </c>
      <c r="K27" s="146">
        <v>4</v>
      </c>
      <c r="L27" s="56" t="str">
        <f>IF(E27="Ya/Tidak",IF(K27="Ya",1,IF(K27="Tidak",0,"Blm Diisi")),IF(E27="A/B/C",IF(K27="A",1,IF(K27="B",0.5,IF(K27="C",0,"Blm Diisi"))),IF(E27="A/B/C/D",IF(K27="A",1,IF(K27="B",0.67,IF(K27="C",0.33,IF(K27="D",0,"Blm Diisi")))),IF(E27="A/B/C/D/E",IF(K27="A",1,IF(K27="B",0.75,IF(K27="C",0.5,IF(K27="D",0.25,IF(K27="E",0,"Blm Diisi"))))),IF(E27="%",IF(K27="","Blm Diisi",K27),IF(E27="Jumlah",IF(K27="","Blm Diisi",""),IF(E27="Rupiah",IF(K27="","Blm Diisi",""),IF(E27="","","-"))))))))</f>
        <v/>
      </c>
      <c r="M27" s="57"/>
      <c r="N27" s="58"/>
      <c r="O27" s="73" t="s">
        <v>138</v>
      </c>
      <c r="P27" s="71" t="s">
        <v>139</v>
      </c>
      <c r="Q27" s="146">
        <v>1</v>
      </c>
      <c r="R27" s="56" t="str">
        <f t="shared" si="1"/>
        <v/>
      </c>
      <c r="S27" s="62"/>
      <c r="T27" s="147" t="s">
        <v>140</v>
      </c>
    </row>
    <row r="28" spans="1:20" ht="78.75" x14ac:dyDescent="0.25">
      <c r="A28" s="10">
        <v>125</v>
      </c>
      <c r="B28" s="33"/>
      <c r="C28" s="42"/>
      <c r="D28" s="42"/>
      <c r="E28" s="42"/>
      <c r="F28" s="50" t="s">
        <v>28</v>
      </c>
      <c r="G28" s="51" t="s">
        <v>141</v>
      </c>
      <c r="H28" s="52"/>
      <c r="I28" s="51"/>
      <c r="J28" s="76" t="s">
        <v>131</v>
      </c>
      <c r="K28" s="140">
        <f>K30/K29</f>
        <v>1</v>
      </c>
      <c r="L28" s="56" t="str">
        <f>IF(E28="Ya/Tidak",IF(K28="Ya",1,IF(K28="Tidak",0,"Blm Diisi")),IF(E28="A/B/C",IF(K28="A",1,IF(K28="B",0.5,IF(K28="C",0,"Blm Diisi"))),IF(E28="A/B/C/D",IF(K28="A",1,IF(K28="B",0.67,IF(K28="C",0.33,IF(K28="D",0,"Blm Diisi")))),IF(E28="A/B/C/D/E",IF(K28="A",1,IF(K28="B",0.75,IF(K28="C",0.5,IF(K28="D",0.25,IF(K28="E",0,"Blm Diisi"))))),IF(E28="%",IF(K28="","Blm Diisi",K28),IF(E28="Jumlah",IF(K28="","Blm Diisi",""),IF(E28="Rupiah",IF(K28="","Blm Diisi",""),IF(E28="","","-"))))))))</f>
        <v/>
      </c>
      <c r="M28" s="57"/>
      <c r="N28" s="58"/>
      <c r="O28" s="142"/>
      <c r="P28" s="148"/>
      <c r="Q28" s="140">
        <f>Q30/Q29</f>
        <v>1</v>
      </c>
      <c r="R28" s="56">
        <f t="shared" si="1"/>
        <v>1</v>
      </c>
      <c r="S28" s="62"/>
      <c r="T28" s="144"/>
    </row>
    <row r="29" spans="1:20" ht="110.25" x14ac:dyDescent="0.25">
      <c r="A29" s="10">
        <v>126</v>
      </c>
      <c r="B29" s="33"/>
      <c r="C29" s="42"/>
      <c r="D29" s="42"/>
      <c r="E29" s="42"/>
      <c r="F29" s="50"/>
      <c r="G29" s="51" t="s">
        <v>137</v>
      </c>
      <c r="H29" s="52"/>
      <c r="I29" s="51"/>
      <c r="J29" s="76" t="s">
        <v>133</v>
      </c>
      <c r="K29" s="146">
        <v>3</v>
      </c>
      <c r="L29" s="56" t="str">
        <f>IF(E29="Ya/Tidak",IF(K29="Ya",1,IF(K29="Tidak",0,"Blm Diisi")),IF(E29="A/B/C",IF(K29="A",1,IF(K29="B",0.5,IF(K29="C",0,"Blm Diisi"))),IF(E29="A/B/C/D",IF(K29="A",1,IF(K29="B",0.67,IF(K29="C",0.33,IF(K29="D",0,"Blm Diisi")))),IF(E29="A/B/C/D/E",IF(K29="A",1,IF(K29="B",0.75,IF(K29="C",0.5,IF(K29="D",0.25,IF(K29="E",0,"Blm Diisi"))))),IF(E29="%",IF(K29="","Blm Diisi",K29),IF(E29="Jumlah",IF(K29="","Blm Diisi",""),IF(E29="Rupiah",IF(K29="","Blm Diisi",""),IF(E29="","","-"))))))))</f>
        <v/>
      </c>
      <c r="M29" s="57"/>
      <c r="N29" s="58"/>
      <c r="O29" s="73" t="s">
        <v>142</v>
      </c>
      <c r="P29" s="71" t="s">
        <v>143</v>
      </c>
      <c r="Q29" s="146">
        <v>1</v>
      </c>
      <c r="R29" s="56" t="str">
        <f t="shared" si="1"/>
        <v/>
      </c>
      <c r="S29" s="62"/>
      <c r="T29" s="144"/>
    </row>
    <row r="30" spans="1:20" ht="141.75" x14ac:dyDescent="0.25">
      <c r="A30" s="10">
        <v>127</v>
      </c>
      <c r="B30" s="33"/>
      <c r="C30" s="42"/>
      <c r="D30" s="42"/>
      <c r="E30" s="42"/>
      <c r="F30" s="50"/>
      <c r="G30" s="51" t="s">
        <v>144</v>
      </c>
      <c r="H30" s="52"/>
      <c r="I30" s="51"/>
      <c r="J30" s="76" t="s">
        <v>133</v>
      </c>
      <c r="K30" s="146">
        <v>3</v>
      </c>
      <c r="L30" s="56" t="str">
        <f>IF(E30="Ya/Tidak",IF(K30="Ya",1,IF(K30="Tidak",0,"Blm Diisi")),IF(E30="A/B/C",IF(K30="A",1,IF(K30="B",0.5,IF(K30="C",0,"Blm Diisi"))),IF(E30="A/B/C/D",IF(K30="A",1,IF(K30="B",0.67,IF(K30="C",0.33,IF(K30="D",0,"Blm Diisi")))),IF(E30="A/B/C/D/E",IF(K30="A",1,IF(K30="B",0.75,IF(K30="C",0.5,IF(K30="D",0.25,IF(K30="E",0,"Blm Diisi"))))),IF(E30="%",IF(K30="","Blm Diisi",K30),IF(E30="Jumlah",IF(K30="","Blm Diisi",""),IF(E30="Rupiah",IF(K30="","Blm Diisi",""),IF(E30="","","-"))))))))</f>
        <v/>
      </c>
      <c r="M30" s="57"/>
      <c r="N30" s="58"/>
      <c r="O30" s="73" t="s">
        <v>145</v>
      </c>
      <c r="P30" s="71" t="s">
        <v>146</v>
      </c>
      <c r="Q30" s="146">
        <v>1</v>
      </c>
      <c r="R30" s="56" t="str">
        <f t="shared" si="1"/>
        <v/>
      </c>
      <c r="S30" s="62"/>
      <c r="T30" s="144"/>
    </row>
    <row r="31" spans="1:20" ht="15.75" x14ac:dyDescent="0.25">
      <c r="A31" s="10">
        <v>128</v>
      </c>
      <c r="B31" s="34"/>
      <c r="C31" s="42"/>
      <c r="D31" s="42"/>
      <c r="E31" s="42" t="s">
        <v>37</v>
      </c>
      <c r="F31" s="33" t="s">
        <v>147</v>
      </c>
      <c r="G31" s="34" t="s">
        <v>147</v>
      </c>
      <c r="H31" s="43">
        <v>1</v>
      </c>
      <c r="I31" s="44"/>
      <c r="J31" s="43"/>
      <c r="K31" s="43"/>
      <c r="L31" s="43">
        <f>AVERAGE(L32)*H31</f>
        <v>0.5</v>
      </c>
      <c r="M31" s="45">
        <f>L31/H31</f>
        <v>0.5</v>
      </c>
      <c r="N31" s="46"/>
      <c r="O31" s="68"/>
      <c r="P31" s="69"/>
      <c r="Q31" s="43"/>
      <c r="R31" s="43">
        <f>AVERAGE(R32)*H31</f>
        <v>0.5</v>
      </c>
      <c r="S31" s="48">
        <f>R31/H31</f>
        <v>0.5</v>
      </c>
      <c r="T31" s="139"/>
    </row>
    <row r="32" spans="1:20" ht="409.5" x14ac:dyDescent="0.25">
      <c r="A32" s="10">
        <v>129</v>
      </c>
      <c r="B32" s="33"/>
      <c r="C32" s="42"/>
      <c r="D32" s="42"/>
      <c r="E32" s="42"/>
      <c r="F32" s="149" t="s">
        <v>100</v>
      </c>
      <c r="G32" s="51" t="s">
        <v>148</v>
      </c>
      <c r="H32" s="43">
        <v>1</v>
      </c>
      <c r="I32" s="64" t="s">
        <v>149</v>
      </c>
      <c r="J32" s="76" t="s">
        <v>150</v>
      </c>
      <c r="K32" s="55" t="s">
        <v>70</v>
      </c>
      <c r="L32" s="141">
        <f>IF(J32="Ya/Tidak",IF(K32="Ya",1,IF(K32="Tidak",0,"Blm Diisi")),IF(J32="A/B/C",IF(K32="A",1,IF(K32="B",0.5,IF(K32="C",0,"Blm Diisi"))),IF(J32="A/B/C/D",IF(K32="A",1,IF(K32="B",0.67,IF(K32="C",0.33,IF(K32="D",0,"Blm Diisi")))),IF(J32="A/B/C/D/E",IF(K32="A",1,IF(K32="B",0.75,IF(K32="C",0.5,IF(K32="D",0.25,IF(K32="E",0,"Blm Diisi"))))),IF(J32="%",IF(K32="","Blm Diisi",K32),IF(J32="Jumlah",IF(K32="","Blm Diisi",""),IF(J32="Rupiah",IF(K32="","Blm Diisi",""),IF(J32="","","-"))))))))</f>
        <v>0.5</v>
      </c>
      <c r="M32" s="57"/>
      <c r="N32" s="58"/>
      <c r="O32" s="73" t="s">
        <v>151</v>
      </c>
      <c r="P32" s="71" t="s">
        <v>152</v>
      </c>
      <c r="Q32" s="61" t="s">
        <v>70</v>
      </c>
      <c r="R32" s="56">
        <f>IF(J32="Ya/Tidak",IF(Q32="Ya",1,IF(Q32="Tidak",0,"Blm Diisi")),IF(J32="A/B/C",IF(Q32="A",1,IF(Q32="B",0.5,IF(Q32="C",0,"Blm Diisi"))),IF(J32="A/B/C/D",IF(Q32="A",1,IF(Q32="B",0.67,IF(Q32="C",0.33,IF(Q32="D",0,"Blm Diisi")))),IF(J32="A/B/C/D/E",IF(Q32="A",1,IF(Q32="B",0.75,IF(Q32="C",0.5,IF(Q32="D",0.25,IF(Q32="E",0,"Blm Diisi"))))),IF(J32="%",IF(Q32="","Blm Diisi",Q32),IF(J32="Jumlah",IF(Q32="","Blm Diisi",""),IF(J32="Rupiah",IF(Q32="","Blm Diisi",""),IF(J32="","","-"))))))))</f>
        <v>0.5</v>
      </c>
      <c r="S32" s="62"/>
      <c r="T32" s="150" t="s">
        <v>153</v>
      </c>
    </row>
    <row r="33" spans="1:20" ht="31.5" x14ac:dyDescent="0.25">
      <c r="A33" s="10">
        <v>130</v>
      </c>
      <c r="B33" s="34"/>
      <c r="C33" s="42"/>
      <c r="D33" s="42"/>
      <c r="E33" s="42" t="s">
        <v>55</v>
      </c>
      <c r="F33" s="33" t="s">
        <v>154</v>
      </c>
      <c r="G33" s="34" t="s">
        <v>154</v>
      </c>
      <c r="H33" s="43">
        <v>1</v>
      </c>
      <c r="I33" s="44"/>
      <c r="J33" s="43"/>
      <c r="K33" s="43"/>
      <c r="L33" s="43">
        <f>AVERAGE(L34)*C33</f>
        <v>0</v>
      </c>
      <c r="M33" s="45">
        <f>L33/H33</f>
        <v>0</v>
      </c>
      <c r="N33" s="46"/>
      <c r="O33" s="151"/>
      <c r="P33" s="152"/>
      <c r="Q33" s="43"/>
      <c r="R33" s="43">
        <f>AVERAGE(R34)*H33</f>
        <v>0.67</v>
      </c>
      <c r="S33" s="48">
        <f>R33/H33</f>
        <v>0.67</v>
      </c>
      <c r="T33" s="139"/>
    </row>
    <row r="34" spans="1:20" ht="409.5" x14ac:dyDescent="0.25">
      <c r="A34" s="10">
        <v>131</v>
      </c>
      <c r="B34" s="33"/>
      <c r="C34" s="42"/>
      <c r="D34" s="42"/>
      <c r="E34" s="42"/>
      <c r="F34" s="149" t="s">
        <v>100</v>
      </c>
      <c r="G34" s="51" t="s">
        <v>155</v>
      </c>
      <c r="H34" s="52"/>
      <c r="I34" s="64" t="s">
        <v>156</v>
      </c>
      <c r="J34" s="76" t="s">
        <v>59</v>
      </c>
      <c r="K34" s="55" t="s">
        <v>35</v>
      </c>
      <c r="L34" s="141">
        <f>IF(J34="Ya/Tidak",IF(K34="Ya",1,IF(K34="Tidak",0,"Blm Diisi")),IF(J34="A/B/C",IF(K34="A",1,IF(K34="B",0.5,IF(K34="C",0,"Blm Diisi"))),IF(J34="A/B/C/D",IF(K34="A",1,IF(K34="B",0.67,IF(K34="C",0.33,IF(K34="D",0,"Blm Diisi")))),IF(J34="A/B/C/D/E",IF(K34="A",1,IF(K34="B",0.75,IF(K34="C",0.5,IF(K34="D",0.25,IF(K34="E",0,"Blm Diisi"))))),IF(J34="%",IF(K34="","Blm Diisi",K34),IF(J34="Jumlah",IF(K34="","Blm Diisi",""),IF(J34="Rupiah",IF(K34="","Blm Diisi",""),IF(J34="","","-"))))))))</f>
        <v>0.67</v>
      </c>
      <c r="M34" s="57"/>
      <c r="N34" s="58"/>
      <c r="O34" s="73" t="s">
        <v>157</v>
      </c>
      <c r="P34" s="71" t="s">
        <v>158</v>
      </c>
      <c r="Q34" s="61" t="s">
        <v>35</v>
      </c>
      <c r="R34" s="56">
        <f>IF(J34="Ya/Tidak",IF(Q34="Ya",1,IF(Q34="Tidak",0,"Blm Diisi")),IF(J34="A/B/C",IF(Q34="A",1,IF(Q34="B",0.5,IF(Q34="C",0,"Blm Diisi"))),IF(J34="A/B/C/D",IF(Q34="A",1,IF(Q34="B",0.67,IF(Q34="C",0.33,IF(Q34="D",0,"Blm Diisi")))),IF(J34="A/B/C/D/E",IF(Q34="A",1,IF(Q34="B",0.75,IF(Q34="C",0.5,IF(Q34="D",0.25,IF(Q34="E",0,"Blm Diisi"))))),IF(J34="%",IF(Q34="","Blm Diisi",Q34),IF(J34="Jumlah",IF(Q34="","Blm Diisi",""),IF(J34="Rupiah",IF(Q34="","Blm Diisi",""),IF(J34="","","-"))))))))</f>
        <v>0.67</v>
      </c>
      <c r="S34" s="62"/>
      <c r="T34" s="150" t="s">
        <v>159</v>
      </c>
    </row>
  </sheetData>
  <mergeCells count="2">
    <mergeCell ref="B1:T1"/>
    <mergeCell ref="B2:G2"/>
  </mergeCells>
  <dataValidations count="9">
    <dataValidation type="list" allowBlank="1" showInputMessage="1" showErrorMessage="1" sqref="K21 K14:K16 K34" xr:uid="{D3908CC3-6DA3-4211-9D75-B8AC6934625F}">
      <formula1>"A,B,C,D"</formula1>
    </dataValidation>
    <dataValidation type="list" allowBlank="1" showInputMessage="1" showErrorMessage="1" sqref="K11:K12 K19:K20 K8" xr:uid="{87FF27EC-0DD2-4B06-80B6-F60F059E1F5D}">
      <formula1>"A,B,C"</formula1>
    </dataValidation>
    <dataValidation type="list" allowBlank="1" showInputMessage="1" showErrorMessage="1" sqref="K10 K18 K7" xr:uid="{188CD72E-6369-4C88-BD72-258B3B563EA6}">
      <formula1>"Ya,Tidak"</formula1>
    </dataValidation>
    <dataValidation type="list" allowBlank="1" showErrorMessage="1" sqref="Q7 Q10 Q18" xr:uid="{F593A761-B76E-4C1F-A62F-AB3A8356C8FD}">
      <formula1>"Ya,Tidak"</formula1>
    </dataValidation>
    <dataValidation type="list" allowBlank="1" showErrorMessage="1" sqref="Q8 Q11:Q12 Q19:Q20" xr:uid="{C0BEF103-5A81-4779-A349-CEFC14F1C1DB}">
      <formula1>"A,B,C"</formula1>
    </dataValidation>
    <dataValidation type="list" allowBlank="1" showErrorMessage="1" sqref="Q14:Q16 Q21 Q34" xr:uid="{AEC197E8-46E4-4A3A-9583-613E0A2B42F9}">
      <formula1>"A,B,C,D"</formula1>
    </dataValidation>
    <dataValidation type="list" allowBlank="1" showInputMessage="1" showErrorMessage="1" sqref="K32" xr:uid="{03CCB150-B57B-4E15-88CF-DC0031CAC2EF}">
      <formula1>"A,B,C,D,E"</formula1>
    </dataValidation>
    <dataValidation type="list" allowBlank="1" showErrorMessage="1" sqref="Q32" xr:uid="{0A2526B4-A98A-4055-961A-85742F034895}">
      <formula1>"A,B,C,D,E"</formula1>
    </dataValidation>
    <dataValidation type="decimal" operator="greaterThanOrEqual" allowBlank="1" showErrorMessage="1" sqref="K22:K24 K26:K27 Q22:Q24 K29:K31 Q26:Q27 K33 Q29:Q31 Q33" xr:uid="{D06BC3A2-536C-44C0-A101-228BFA084891}">
      <formula1>0</formula1>
    </dataValidation>
  </dataValidations>
  <hyperlinks>
    <hyperlink ref="P7" r:id="rId1" xr:uid="{B0E72F31-4B9E-41CE-8566-06E263B9EF48}"/>
    <hyperlink ref="P8" r:id="rId2" xr:uid="{BCA8B50C-106F-4A12-A6C6-42F7C7648567}"/>
    <hyperlink ref="P10" r:id="rId3" xr:uid="{C6133F1E-682C-42E3-8B63-742E970347B5}"/>
    <hyperlink ref="P11" r:id="rId4" xr:uid="{2FE11DEC-8B97-4928-88B7-3A4B0041003C}"/>
    <hyperlink ref="P12" r:id="rId5" xr:uid="{B76B89B4-09E3-438F-BAB6-23EC46653833}"/>
    <hyperlink ref="P14" r:id="rId6" xr:uid="{DC9A6490-B529-4C9C-95C5-2B9BC61F8912}"/>
    <hyperlink ref="P15" r:id="rId7" xr:uid="{B15F5838-07F4-48C0-83CD-97F6A4B72012}"/>
    <hyperlink ref="P16" r:id="rId8" xr:uid="{A41151F4-C13F-41BF-B3FD-7ABCCD8CBC21}"/>
    <hyperlink ref="P18" r:id="rId9" xr:uid="{AC76DC1C-6F85-4FFF-AE8A-217DC5598196}"/>
    <hyperlink ref="P19" r:id="rId10" xr:uid="{EFEEF505-90EE-49F7-B9DE-B30FB0EEC495}"/>
    <hyperlink ref="P20" r:id="rId11" xr:uid="{851AFF9C-5AD4-415B-9B89-954ED4725CA3}"/>
    <hyperlink ref="P21" r:id="rId12" xr:uid="{9B37334E-D6D1-4956-B8A4-472F8198C25D}"/>
    <hyperlink ref="P26" r:id="rId13" xr:uid="{60DF7FE2-8711-44FB-BE0F-6333EE73EE50}"/>
    <hyperlink ref="P27" r:id="rId14" xr:uid="{A78837AF-E418-4E74-8755-1D3D470A4E4C}"/>
    <hyperlink ref="P29" r:id="rId15" xr:uid="{27421310-D738-4261-ADC3-C65A12D00CBF}"/>
    <hyperlink ref="P30" r:id="rId16" xr:uid="{5055D8C7-7AF3-42EE-B2B1-08B119D065F8}"/>
    <hyperlink ref="P32" r:id="rId17" xr:uid="{E88E6F60-2833-4FEA-8228-B82DA359F9B3}"/>
    <hyperlink ref="P34" r:id="rId18" xr:uid="{9163B121-3F53-4ADF-B483-466B869E418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Utama</vt:lpstr>
      <vt:lpstr>Jawaban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PTIK</dc:creator>
  <cp:lastModifiedBy>PTIK</cp:lastModifiedBy>
  <dcterms:created xsi:type="dcterms:W3CDTF">2023-07-05T08:55:40Z</dcterms:created>
  <dcterms:modified xsi:type="dcterms:W3CDTF">2023-07-05T09:21:26Z</dcterms:modified>
</cp:coreProperties>
</file>