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PTIK\Pictures\bahan web\"/>
    </mc:Choice>
  </mc:AlternateContent>
  <xr:revisionPtr revIDLastSave="0" documentId="13_ncr:1_{1DD33212-76CB-482A-B519-3E3B8FBBC96C}" xr6:coauthVersionLast="47" xr6:coauthVersionMax="47" xr10:uidLastSave="{00000000-0000-0000-0000-000000000000}"/>
  <bookViews>
    <workbookView xWindow="6450" yWindow="3420" windowWidth="19350" windowHeight="11385" activeTab="1" xr2:uid="{6E3BEA33-EA2F-466F-A446-5857BE826861}"/>
  </bookViews>
  <sheets>
    <sheet name="Utama" sheetId="3" r:id="rId1"/>
    <sheet name="Jawaban" sheetId="1" r:id="rId2"/>
  </sheets>
  <externalReferences>
    <externalReference r:id="rId3"/>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0" i="1" l="1"/>
  <c r="L50" i="1"/>
  <c r="R49" i="1"/>
  <c r="L49" i="1"/>
  <c r="R48" i="1"/>
  <c r="L48" i="1"/>
  <c r="R47" i="1"/>
  <c r="L47" i="1"/>
  <c r="Q46" i="1"/>
  <c r="R46" i="1" s="1"/>
  <c r="L46" i="1"/>
  <c r="K46" i="1"/>
  <c r="K45" i="1" s="1"/>
  <c r="L45" i="1" s="1"/>
  <c r="L44" i="1" s="1"/>
  <c r="Q45" i="1"/>
  <c r="R45" i="1" s="1"/>
  <c r="R43" i="1"/>
  <c r="L43" i="1"/>
  <c r="R42" i="1"/>
  <c r="L42" i="1"/>
  <c r="R41" i="1"/>
  <c r="L41" i="1"/>
  <c r="R40" i="1"/>
  <c r="L40" i="1"/>
  <c r="Q39" i="1"/>
  <c r="Q38" i="1" s="1"/>
  <c r="R38" i="1" s="1"/>
  <c r="L39" i="1"/>
  <c r="K39" i="1"/>
  <c r="K38" i="1" s="1"/>
  <c r="L38" i="1" s="1"/>
  <c r="L37" i="1" s="1"/>
  <c r="R35" i="1"/>
  <c r="L35" i="1"/>
  <c r="R34" i="1"/>
  <c r="L34" i="1"/>
  <c r="R33" i="1"/>
  <c r="L33" i="1"/>
  <c r="Q32" i="1"/>
  <c r="R32" i="1" s="1"/>
  <c r="R31" i="1" s="1"/>
  <c r="S31" i="1" s="1"/>
  <c r="K32" i="1"/>
  <c r="L32" i="1" s="1"/>
  <c r="L31" i="1" s="1"/>
  <c r="M31" i="1" s="1"/>
  <c r="R30" i="1"/>
  <c r="R29" i="1" s="1"/>
  <c r="L30" i="1"/>
  <c r="L29" i="1" s="1"/>
  <c r="R26" i="1"/>
  <c r="L26" i="1"/>
  <c r="R25" i="1"/>
  <c r="L25" i="1"/>
  <c r="R24" i="1"/>
  <c r="L24" i="1"/>
  <c r="R23" i="1"/>
  <c r="L23" i="1"/>
  <c r="R22" i="1"/>
  <c r="R21" i="1" s="1"/>
  <c r="S21" i="1" s="1"/>
  <c r="L22" i="1"/>
  <c r="R20" i="1"/>
  <c r="L20" i="1"/>
  <c r="R19" i="1"/>
  <c r="L19" i="1"/>
  <c r="R18" i="1"/>
  <c r="L18" i="1"/>
  <c r="L17" i="1" s="1"/>
  <c r="M17" i="1" s="1"/>
  <c r="R16" i="1"/>
  <c r="L16" i="1"/>
  <c r="R15" i="1"/>
  <c r="L15" i="1"/>
  <c r="R14" i="1"/>
  <c r="L14" i="1"/>
  <c r="R13" i="1"/>
  <c r="R12" i="1" s="1"/>
  <c r="S12" i="1" s="1"/>
  <c r="L13" i="1"/>
  <c r="L12" i="1" s="1"/>
  <c r="M12" i="1" s="1"/>
  <c r="R11" i="1"/>
  <c r="L11" i="1"/>
  <c r="R10" i="1"/>
  <c r="L10" i="1"/>
  <c r="R9" i="1"/>
  <c r="L9" i="1"/>
  <c r="R8" i="1"/>
  <c r="R7" i="1" s="1"/>
  <c r="S7" i="1" s="1"/>
  <c r="L8" i="1"/>
  <c r="L7" i="1" s="1"/>
  <c r="M7" i="1" s="1"/>
  <c r="R6" i="1"/>
  <c r="L6" i="1"/>
  <c r="R5" i="1"/>
  <c r="R4" i="1" s="1"/>
  <c r="L5" i="1"/>
  <c r="L4" i="1" s="1"/>
  <c r="R27" i="1"/>
  <c r="L27" i="1"/>
  <c r="I6" i="3"/>
  <c r="J6" i="3"/>
  <c r="I7" i="3"/>
  <c r="J7" i="3"/>
  <c r="K7" i="3" s="1"/>
  <c r="L7" i="3" s="1"/>
  <c r="M7" i="3" s="1"/>
  <c r="I8" i="3"/>
  <c r="J8" i="3"/>
  <c r="I9" i="3"/>
  <c r="K9" i="3" s="1"/>
  <c r="L9" i="3" s="1"/>
  <c r="M9" i="3" s="1"/>
  <c r="J9" i="3"/>
  <c r="I10" i="3"/>
  <c r="K10" i="3" s="1"/>
  <c r="L10" i="3" s="1"/>
  <c r="M10" i="3" s="1"/>
  <c r="J10" i="3"/>
  <c r="I11" i="3"/>
  <c r="J11" i="3"/>
  <c r="K11" i="3"/>
  <c r="L11" i="3" s="1"/>
  <c r="M11" i="3" s="1"/>
  <c r="K16" i="3"/>
  <c r="L16" i="3"/>
  <c r="M16" i="3"/>
  <c r="K17" i="3"/>
  <c r="L17" i="3" s="1"/>
  <c r="K19" i="3"/>
  <c r="K18" i="3" s="1"/>
  <c r="L18" i="3" s="1"/>
  <c r="L19" i="3"/>
  <c r="R44" i="1" l="1"/>
  <c r="R17" i="1"/>
  <c r="S17" i="1" s="1"/>
  <c r="L21" i="1"/>
  <c r="M21" i="1" s="1"/>
  <c r="S29" i="1"/>
  <c r="L36" i="1"/>
  <c r="M36" i="1" s="1"/>
  <c r="M29" i="1"/>
  <c r="R39" i="1"/>
  <c r="R37" i="1" s="1"/>
  <c r="R36" i="1" s="1"/>
  <c r="S36" i="1" s="1"/>
  <c r="M19" i="3"/>
  <c r="K8" i="3"/>
  <c r="L8" i="3" s="1"/>
  <c r="M8" i="3" s="1"/>
  <c r="K6" i="3"/>
  <c r="L3" i="1"/>
  <c r="M3" i="1" s="1"/>
  <c r="M4" i="1"/>
  <c r="S4" i="1"/>
  <c r="L6" i="3"/>
  <c r="M6" i="3" s="1"/>
  <c r="M17" i="3"/>
  <c r="K15" i="3"/>
  <c r="R3" i="1" l="1"/>
  <c r="S3" i="1" s="1"/>
  <c r="L28" i="1"/>
  <c r="M28" i="1" s="1"/>
  <c r="R28" i="1"/>
  <c r="S28" i="1" s="1"/>
  <c r="K12" i="3"/>
  <c r="M15" i="3"/>
  <c r="K20" i="3"/>
  <c r="L20" i="3" s="1"/>
  <c r="L15" i="3"/>
  <c r="M12" i="3"/>
  <c r="L12" i="3"/>
  <c r="K22" i="3" l="1"/>
  <c r="M22" i="3" s="1"/>
</calcChain>
</file>

<file path=xl/sharedStrings.xml><?xml version="1.0" encoding="utf-8"?>
<sst xmlns="http://schemas.openxmlformats.org/spreadsheetml/2006/main" count="321" uniqueCount="207">
  <si>
    <t>LEMBAR KERJA EVALUASI (LKE) PEBANGUNAN ZONA INTEGRITAS SATKER TNI AL TA 2023
SEKOLAH TINGGI TEKNOLOGI ANGKATAN LAUT</t>
  </si>
  <si>
    <t>Penilaian</t>
  </si>
  <si>
    <t>Bobot</t>
  </si>
  <si>
    <t>Penjelasan</t>
  </si>
  <si>
    <t>Pilihan Jawaban</t>
  </si>
  <si>
    <t>Jawaban
Unit</t>
  </si>
  <si>
    <t>Nilai</t>
  </si>
  <si>
    <t xml:space="preserve"> %</t>
  </si>
  <si>
    <t>Catatan/Keterangan/Penjelasan
Unit</t>
  </si>
  <si>
    <t>Bukti Dukung
Unit</t>
  </si>
  <si>
    <t>Jawaban TPI</t>
  </si>
  <si>
    <t>Catatan/Keterangan/Penjelasan
Reviu TPI</t>
  </si>
  <si>
    <t>A.</t>
  </si>
  <si>
    <t>PENGUNGKIT</t>
  </si>
  <si>
    <t>I.</t>
  </si>
  <si>
    <t>1.</t>
  </si>
  <si>
    <t>MANAJEMEN PERUBAHAN</t>
  </si>
  <si>
    <t>i.</t>
  </si>
  <si>
    <t>a.</t>
  </si>
  <si>
    <t>Ya/Tidak</t>
  </si>
  <si>
    <t>Ya</t>
  </si>
  <si>
    <t>b.</t>
  </si>
  <si>
    <t>A/B/C</t>
  </si>
  <si>
    <t>A</t>
  </si>
  <si>
    <t>B</t>
  </si>
  <si>
    <t>ii.</t>
  </si>
  <si>
    <t>c.</t>
  </si>
  <si>
    <t>iii.</t>
  </si>
  <si>
    <t>A/B/C/D</t>
  </si>
  <si>
    <t>C</t>
  </si>
  <si>
    <t>iv.</t>
  </si>
  <si>
    <t>d.</t>
  </si>
  <si>
    <t>NILAI EVALUASI REFORMASI BIROKRASI</t>
  </si>
  <si>
    <t>TOTAL HASIL</t>
  </si>
  <si>
    <t>Nilai Persepsi Kualitas Pelayanan (Survei Eksternal :
Indeks Persepsi Kualitas Pelayanan Publik / IPKP)</t>
  </si>
  <si>
    <t>-</t>
  </si>
  <si>
    <t>PELAYANAN PUBLIK YANG PRIMA</t>
  </si>
  <si>
    <t>II.</t>
  </si>
  <si>
    <t>Capaian Kinerja Lebih Baik dari pada Capaian Kinerja Sebelumnya</t>
  </si>
  <si>
    <t>b</t>
  </si>
  <si>
    <t>Nilai Survey Persepsi Korupsi (Survei Eksternal :
Indeks Persepsi Anti Korupsi/ IPAK)</t>
  </si>
  <si>
    <t>a</t>
  </si>
  <si>
    <t>BIROKRASI YANG BERSIH DAN AKUNTABEL</t>
  </si>
  <si>
    <t>HASIL</t>
  </si>
  <si>
    <t>B.</t>
  </si>
  <si>
    <t>TOTAL PENGUNGKIT</t>
  </si>
  <si>
    <t>PENINGKATAN KUALITAS PELAYANAN PUBLIK</t>
  </si>
  <si>
    <t>6.</t>
  </si>
  <si>
    <t>PENGUATAN PENGAWASAN</t>
  </si>
  <si>
    <t>5.</t>
  </si>
  <si>
    <t>PENGUATAN AKUNTABILITAS</t>
  </si>
  <si>
    <t>4.</t>
  </si>
  <si>
    <t>PENATAAN SISTEM MANAJEMEN SDM APARATUR</t>
  </si>
  <si>
    <t>3.</t>
  </si>
  <si>
    <t>PENATAAN TATALAKSANA</t>
  </si>
  <si>
    <t>2.</t>
  </si>
  <si>
    <t>Pemenuhan Nilai Min</t>
  </si>
  <si>
    <t>Reform</t>
  </si>
  <si>
    <t>Pemenuhan</t>
  </si>
  <si>
    <t>Area Perubahan</t>
  </si>
  <si>
    <t>WBK</t>
  </si>
  <si>
    <t>LEMBAR KERJA EVALUASI ZONA INTEGRITAS STTAL</t>
  </si>
  <si>
    <t>A/B/C/D/E</t>
  </si>
  <si>
    <t>e.</t>
  </si>
  <si>
    <t>v.</t>
  </si>
  <si>
    <t>Data informasi kepegawaian unit kerja telah dimutakhirkan secara berkala</t>
  </si>
  <si>
    <t>a. Jika data informasi kepegawaian unit kerja dapat diakses oleh pegawai dan dimutakhirkan setiap ada perubahan data pegawai
b. Jika data informasi kepegawaian unit kerja dapat diakses oleh pegawai dan  dimutakhirkan namun secara berkala
c. Jika data informasi kepegawaian unit kerja belum dimutakhirkan</t>
  </si>
  <si>
    <t>STTAL dalam memberikan data informasi personel yang terupdate melalui Sistem informasi  Personel. Melalui Sisinfopers dapat diketahui riwayat hidup dan data-data lengkap tentang personel tersebut mulai dari riwayat pendidian, jabatan dan kompetensi yang dimiliki serta perubahan pangkat dan jabatan. Update data personel STTAL dilaksanakan setiap satu minggu sekali dengan mengirimkan laporan mingguan personel ke Komando atas.  Melalui sisinfo pers dapat diketahui kekosongan jabatan, perencanaan pengembangan personel dan mengetahui persentase pemenuhan DSP (daftar susunan personel)
Data Dukung: 
a. Laporan mingguan personel
b.Sisinfopers
c.Laporan Mutasi personel
d.aplikasi E kinerja
e.Laporan Kekuatan Personel Feb
f.Laporan kekuatan Personel Nov</t>
  </si>
  <si>
    <t>https://drive.google.com/drive/folders/1_VCavme0n6AOqGFvUKKwpmtiC8Dy_WPn?usp=sharing</t>
  </si>
  <si>
    <t xml:space="preserve">Pemeriksaan terhadap semua Dokumen dan Foto kegiatan yang ada dalam Link Bukti Dukung, dapat dipenuhi kriteria jawaban “B” bahwa data informasi kepegawaian unit kerja dapat diakses oleh pegawai dan  dimutakhirkan namun secara berkala.
</t>
  </si>
  <si>
    <t xml:space="preserve">Pemeriksaan terhadap semua Dokumen dan Foto kegiatan yang ada dalam Link Bukti Dukung, dapat dipenuhi kriteria jawaban “B” </t>
  </si>
  <si>
    <t xml:space="preserve">Pengendalian Gratifikasi </t>
  </si>
  <si>
    <r>
      <rPr>
        <sz val="12"/>
        <color theme="1"/>
        <rFont val="Bookman Old Style"/>
      </rPr>
      <t xml:space="preserve">Telah dilakukan </t>
    </r>
    <r>
      <rPr>
        <i/>
        <sz val="12"/>
        <color theme="1"/>
        <rFont val="Bookman Old Style"/>
      </rPr>
      <t xml:space="preserve">public campaign </t>
    </r>
    <r>
      <rPr>
        <sz val="12"/>
        <color theme="1"/>
        <rFont val="Bookman Old Style"/>
      </rPr>
      <t>tentang pengendalian gratifikasi</t>
    </r>
  </si>
  <si>
    <t>a. Jika public campaign telah dilakukan secara berkala
b. Jika public campaign dilakukan tidak secara berkala
c. Jika belum dilakukan public campaign</t>
  </si>
  <si>
    <t xml:space="preserve">Diantara tugas pokok STTAL sebagai Lembaga Pendidikan juga memberi layanan dan menerima layanan, sehingga diperlukan adanya sistem pengawasan untuk mewujudkan pelayanan yang berkualitas. Pengendalian gratifikasi sangat penting dalam hal ini, guna menghindari adanya gratifikasi yang dilaksanakan siswa kepada gadik atau personel lainnya, STTAL mengimplementasikan dan menyampaikan informasi pelaksanaan pengendalian gratifikasi secara sistimatis, terencana, berkala dan terus menerus dengan tujuan mempengaruhi sikap, pendapat dan opini seseorang atau publik dengan berbagai cara diantaranya:
a. Menyusun pedoman pengendalian gratifikasi di lingkungan STTAL berupa Keputusan Komandan STTAL tentang Pengendalian Gratifikasi di Lingkungan STTAL dan Kepdan terkait seperti kepdan ttg Pengaduan Masyarakat, WBS dan Benkep.
b. Membentuk Tim Unit Pengendalian Gratifikasi (UPG) yang dilengkapi dengan Surat Perintah Komandan STTAL yang akan selalu diperbarui apabila ada pejabat yang mutasi
c. Melaksakanan sosialiasi secara berkala dan terus menerus melalui jam Komandan, pengarahan pada apel pagi, apel khusus atau apel gabungan, secara bergantian tiap-tiap bagian diberikan penjelasan tentang Pengendalian Gratifikasi dll, sosialisasi Bid. Pengawasan secara hibrid, memasang poster/banner dan menerbitkan Surat Edaran.
d. Membuat Laporan rutin/berkala sesuai petunjuk Pimpinan tentang Gratifikasi
e. Melaksanakan kegiatan pengawasan dan pemeriksaan rutin dengan dibentuk Tim Pengawasan dan pemeriksaan internal STTAL dilengkapi dengan Surat perintah Dan STTAL, bidang keuangan juga menjadi obyek pemeriksaan.
f. Menyediakan sarana pengaduan atau pelaporan melalui kotak pengaduan, unit pengendalian dan melalui media elektronik                                                                       </t>
  </si>
  <si>
    <t>https://drive.google.com/drive/folders/1SW9sQvI-LYVDJPN-8kzgDBxYe71iF6Dd?usp=sharing</t>
  </si>
  <si>
    <t>Pengendalian gratifikasi telah diimplementasikan</t>
  </si>
  <si>
    <t>a. Jika Unit Pengendalian Gratifikasi, pengendalian gratifikasi telahmenjadi bagian dari prosedur
b. Jika Unit Pengendalian Gratifikasi, upaya pengendalian gratifikasi telah mulai dilakukan
c. Jika telah membentuk Unit Pengendalian Gratifikasi tetapi belum terdapat prosedur pengendalian
d. Jika belum memiliki Unit Pengendalian Gratifikasi</t>
  </si>
  <si>
    <t xml:space="preserve">STTAL sebagai Lembaga Pendidikan yang memberi layanan dan menerima layanan sangat perlu sekali bila terdapat berbagai macam bentuk pengendalian terhadap Gratifikasi, oleh karena itu baik Unit Pengendalian, pengendalian dan prosedur pengendalian gratifikasi di STTAL telah diimplementasikan dalam bentuk:
a. Menyusun pedoman pengendalian gratifikasi di lingkungan STTAL berupa Keputusan Komandan STTAL tentang Pengendalian Gratifikasi di Lingkungan STTAL dan Kepdan terkait seperti kepdan ttg Pengaduan Masyarakat, WBS dan Benkep.
b. Membentuk Tim Unit Pengendalian Gratifikasi (UPG) yang dilengkapi dengan Surat Perintah Komandan STTAL, dan akan selalu diperbaharui apabila ada pejabat yang mutasi
c. Melaksakanan sosialiasi secara berkala dan terus menerus melalui jam Komandan, pengarahan pada apel pagi, apel khusus atau apel gabungan, secara bergantian tiap-tiap bagian diberikan penjelasan tentang Pengendalian Gratifikasi dll, sosialisasi Bid. Pengawasan secara hibrid, memasang poster/banner dan menerbitkan Surat Edaran.
d. Membuat Laporan rutin sesuai petunjuk Pimpinan tentang Gratifikasi termasuk menyusun Rencana Tindak lanjut
e. Melaksanakan kegiatan pengawasan dan pemeriksaan rutin dengan dibentuk Tim Pengawasan dan pemeriksaan internal STTAL dilengkapi dengan Surat perintah Dan STTAL, bidang keuangan juga menjadi obyek pemeriksaan.
f. Menyediakan sarana pengaduan atau pelaporan melalui kotak pengaduan, unit pengendalian dan melalui media elektronik
g. Menerapkan Standar Operasi Prosedur Pengendalaian Gratifikasi yang dilengkap dengan SOP dan akan selalu direvisi sesuai perkembangan siatuasi atau adanya pergantian pejabat
</t>
  </si>
  <si>
    <t>https://drive.google.com/drive/folders/1DzX_jBZfX29M0huMBp62fl0C5IhIWCaX?usp=sharing</t>
  </si>
  <si>
    <t>Penerapan Sistem Pengendalian Intern Pemerintah (SPIP)</t>
  </si>
  <si>
    <t>Telah dibangun lingkungan pengendalian</t>
  </si>
  <si>
    <t>a. Jika unit kerja membangun seluruh lingkungan pengendalian sesuai dengan yang ditetapkan organisasi dan juga membuat inovasi terkait lingkungan pengendalian yang sesuai dengan karakteristik unit kerja
b. Jika unit kerja membangun seluruh lingkungan pengendalian sesuai dengan yang ditetapkan organisasi
c. Jika unit kerja membangun sebagian besar lingkungan pengendalian sesuai dengan yang ditetapkan organisasi
d. Jika unit kerja membangun sebagian kecil lingkungan pengendalian sesuai dengan yang ditetapkan organisasi
e. Jika unit kerja belum membangun lingkungan pengendalian</t>
  </si>
  <si>
    <t>STTAL sebagai penyelenggara pendidikan selalu berupaya dan berinovasi dalam membangun seluruh lingkungan pengendalian, baik SDM, sarana prasarana, sistem dan manajemen pendidikan dan lain-lain guna tercapainya tujuan dan sasaran dengan berbagai upaya antara lain:
a. Melaksanakan pengawasan dan pemeriksaan secara rutin di semua bidang.
b. Membentuk Tim pengawasan dan pemeriksaan yang dilengkapi dengan Surat perintah Komandan STTAL.
c. Menyusun dokumen Rencana Tindak Pengendalian (RTP).
d. Bagi Mitra yang ada hubungan kerja dengan STTAL dilengkapi dengan Security Clearance
e. Sosialisasi secara berkala dan terus menerus oleh Bidang penguatan pengawasan
f. Menyusun dokumen berupa Keputusan Komandan sebagai pedoman dalam pelaksanaan pengendalian
g. Membuat aturan bagi tamu-tamu yang berkunjung di STTAL
h. Membangun Pos Penjagaan dan pemasangan portal di pintu masuk untuk ketertiban dan keamanan kesatrian, untuk pengawasan sarana prasarana termasuk personel, telah terpasang pula CCTV di beberapa titik yang penting dan rawan
i. Mengatur jadwal jaga dan petugas upacara
j. Menyelenggaran Ops Gaktib dalam rangka membangun lingkungan pengendalian yang tertib
k. Mengatur tempat parkir kendaraan baik pejabat maupun tamu
l. Menyiapkan sarana pengaduan
m. Mengikuti kegiatan Rakerniswas yang diselenggarakan oleh pimpinan
n. Menyelenggarakan Kuliah Umum dengan Tema manajemen Risiko sebagai upaya pengendalian
o. Sosialisasi tentang Pengawasan melekat
p. Menyusun dokumen Program dan Realisasi P3Waskat</t>
  </si>
  <si>
    <t>https://drive.google.com/drive/folders/1WG4CFXauauqEUq5C1tsOYpzvvCYmcwyP?usp=sharing</t>
  </si>
  <si>
    <t xml:space="preserve">Pemeriksaan terhadap semua Dokumen dan Foto kegiatan yang ada dalam Link Bukti Dukung, dapat dipenuhi kriteria jawaban “C” </t>
  </si>
  <si>
    <t>Telah dilakukan penilaian risiko atas pelaksanaan kebijakan</t>
  </si>
  <si>
    <t>a. Jika unit kerja melakukan penilaian risiko atas seluruh pelaksanaan kebijakan sesuai dengan yang ditetapkan organisasi dan juga membuat inovasi terkait lingkungan pengendalian yang sesuai dengan karakteristik unit kerja; 
b. Jika unit kerja melakukan penilaian risiko atas seluruh pelaksanaan kebijakan sesuai dengan yang ditetapkan organisasi
c. Jika melakukan penilaian risiko atas sebagian besar pelaksanaan kebijakan sesuai dengan yang ditetapkan organisasi
d. Jika melakukan penilaian risiko atas sebagian kecil pelaksanaan kebijakan sesuai dengan yang ditetapkan organisasi
e. Jika unit kerja belum melakukan penilaian resiko</t>
  </si>
  <si>
    <t xml:space="preserve"> Guna menghindari kegagalan terlaksananya suatu kegiatan atau menghindari kegiatan karena banyaknya kendala yang dihadapi, STTAL melaksanakan:
a. Penyusunan dokumen penilaian risiko yang berisikan pula tentang Analisis Risiko, Identifikasi Risiko, Peta Risiko juga membuat daftar atau matrik Risiko, dengan tujuan apabila ada kendala yang dihadapi saat menjelang kegiatan atau saat pelaksanaan kegiatan, akan dapat dengan cepat mengambil tindakan dan dapat memprioritaskan mana kegiatan yang menjadi skala prioritas.
b. Mengirim surat kepada para Kasatker agar membuat penilaian risiko. 
c. Untuk meningkatkan pemahaman tentang Manajemen Risiko STTAL juga telah membuat inovasi dengan menyelenggarakan Kuliah umum dengan Tema Manajemen Risiko dengan narasumber Inspektur Koarmada I bapak Laksma TNI A.R. Agus Santoso, S.T., CACA., CRMP. 
d. Guna penyempurnaan format Penyusunan dokumen penilaian risiko kedepan, STTAL juga berupaya untuk memiliki dokumen pedoman penyusunan Penilaian Risiko melalui rekan-rekan grup Inspektorat dan Setum TNI AL yang saat ini sedang dalam proses pencarian yaitu Keputusan Kasal nomor Kep/904/X/2022 tanggal 31 Oktober 2022 tentang Pedoman Penerapan Manajemen Risiko di Lingkungan TNI AL</t>
  </si>
  <si>
    <t>https://drive.google.com/drive/folders/1Pv68hxFyVSqV5aAtx0k7u5W4pbWtOJII?usp=sharing</t>
  </si>
  <si>
    <t>Telah dilakukan kegiatan pengendalian untuk meminimalisir risiko yang telah diidentifikasi</t>
  </si>
  <si>
    <t>a. Jika unit kerja melakukan kegiatan pengendalian untuk meminimalisir resiko sesuai dengan yang ditetapkan organisasi dan juga membuat inovasi terkait kegiatan pengendalian untuk meminimalisir resiko yang sesuai dengan karakteristik unit kerja
b. Jika unit kerja melakukan kegiatan pengendalian untuk meminimalisir resiko sesuai dengan yang ditetapkan organisasi
c. Jika unit kerja belum melakukan kegiatan pengendalian untuk meminimalisir resiko</t>
  </si>
  <si>
    <t>STTAL telah melaksanakan secara rutin kegiatan pengendalian sekaligus inovasi dalam meminimalisir risiko sesuai karakteristik STTAL dengan melakukan beberapa upaya:
a. Mengirimkan surat kepada para Kasatker agar membuat penilaian risiko
b. Menyusun dokumen penilaian risiko yang berisikan pula tentang analisis risiko, identifikasi risiko dan peta risiko
c. Membuat matrik risiko
d. Menyelenggarakan Kuliah Umum tentang Manajemen Risiko sebagai upaya pemahaman dan pengendalian
e. Melaksanakan kegiatan Pengawasan dan pemeriksaan rutin di semua bidang
f. Melaksanakan Ops Gaktib rutin
g. Membentuk Tim pengawasan dan pemeriksaan yang dilengkapi dengan Surat perintah Komandan STTAL.
h. Menyusun dokumen Rencana Tindak Pengendalian (RTP).
i. Mensyaratkan Mitra yang ada hubungan kerja dengan STTAL memiliki Security Clearance
j. Melaksanakan Sosialisasi secara berkala dan terus menerus tentang penguatan pengawasan 
k. Menyusun dokumen berupa Keputusan Komandan sebagai pedoman dalam pelaksanaan pengendalian
l. Telah membuat aturan bagi tamu-tamu yang berkunjung di STTAL
m. Telah berdiri Pos Penjagaan dan pemasangan portal di pintu masuk untuk ketertiban dan keamanan kesatrian
n. Menerbitkan surat perintah tentang jadwal jaga dan petugas upacara
o. Menyediakan tempat parkir kendaraan baik bagi pejabat maupun tamu
p. Menyiapkan sarana pengaduan
q. Mengikuti kegiatan Rakerniswas yang diselenggarakan oleh pimpinan
r. Melaksanakan Asesment Akreditas Prodi
s. Memasang CCTV di beberapa titik yang penting dan rawan</t>
  </si>
  <si>
    <t>https://drive.google.com/drive/folders/19NDIOxPf9Oxe3XfaNRte7B4gkS9S150g?usp=sharing</t>
  </si>
  <si>
    <t>SPI telah diinformasikan dan dikomunikasikan kepada seluruh pihak terkait</t>
  </si>
  <si>
    <t xml:space="preserve">a. Jika SPI telah diinformasikan dan dikomunikasikan kepada seluruh pihak terkait
b. Jika SPI telah diinformasikan dan dikomunikasikan kepada sebagian pihak terkait
c. Jika SPI belum diinformasikan dan dikomunikasikan kepada pihak terkait
</t>
  </si>
  <si>
    <t>Pelaksanakan rutin pengawasan dan pengendalian di STTAL selalu ada personel atau bagian yang terlibat di dalamnya, sehingga selalu dilakukan komunikasi antara bagian yang mengawasi dengan yang diawasi. Berbagai upaya, cara dan penyampaian informasi SPI yang dilaksanakan adalah:
a. Membentuk Tim pengawas internal
b. Undangan pelaksanaan pengawasan
c. Surat pemberitahuan pelaksanaan SPI
d. Men-share Surat Perintah, undangan dll melalui grup WA intern STTAL
e. Menyusun dokumen Rencana Tindak pengendalian (RTP)</t>
  </si>
  <si>
    <t>https://drive.google.com/drive/folders/1RNB38BYme6ktf69v61OLZtARy311JleZ?usp=sharing</t>
  </si>
  <si>
    <t>Pengaduan Masyarakat</t>
  </si>
  <si>
    <t>Kebijakan Pengaduan masyarakat telah diimplementasikan</t>
  </si>
  <si>
    <t>a. Jika unit kerja mengimplementasikan seluruh kebijakan pengaduan masyarakat sesuai dengan yang ditetapkan organisasi dan juga membuat inovasi terkait pengaduan masyarakat yang sesuai dengan karakteristik unit kerja
b. Jika unit kerja telah mengimplementasikan seluruh kebijakan pengaduan masyarakat sesuai dengan yang ditetapkan organisasi 
c. Jika unit kerja belum mengimplementasikan kebijakan pengaduan masyarakat</t>
  </si>
  <si>
    <t>Kebijakan Pengaduan Masyarakat juga telah ditetapkan dan diimplementasikan di STTAL sesuai dengan karakteristik STTAL. Berbagai inovasi dan upaya terus dilakukan, agar input perubahan dari publik dapat terus mengiringi langkah kedepan STTAL menjadi lebih baik. Adapun beberapa upaya dan inovasi yang dilakukan antara lain:
a. Menyusun dokumen pedoman pelaksanaan pengelolaan pengaduan berupa Keputusan Komandan STTAL.
b. Membentuk Tim Pengelolaan Pengaduan.
c. Menyediakan sarana pengaduan baik melalui Kotak Pengaduan maupun e-Pengaduan.
d. Melaksanakan Sosialisasi secara berkala dan terus menerus melalui berbagai macam media
e. Melakukan inovasi mengikuti dinamika yang ada
f. Melengkapi pengelolaan pengaduan dengan Standar Operasi dan Prosedur
g. Memasang spanduk sebagai bentuk sosialisasi dan informasi terus menerus kepada publik
h. Menindaklanjuti pengaduan yang masuk.
i. Mengirimkan laporan bulanan sesuai dengan perintah pimpinan sebagai bentuk pertanggungjawaban pelaksanaan kegiatan</t>
  </si>
  <si>
    <t>https://drive.google.com/drive/folders/1boaRyBgcJ4DXvckYvQbv8bQ6FMihE_Mg?usp=sharing</t>
  </si>
  <si>
    <t>pengaduan masyarakat dtindaklanjuti</t>
  </si>
  <si>
    <t>ya,pengaduan masyaakat ditindaklanjuti</t>
  </si>
  <si>
    <t>Pengaduan masyarakat yang masuk melalui sarana pengaduan atau Pos penjagaan, ditindaklanjuti sesuai dengan peraturan dan SOP yang ada. Satu kasus seseorang yang bernama Listiana mengadukan ke personel jaga tentang tidak bolehnya masyarakat yang sedang ada keperluan mendesak untuk menarik uang melalui ATM Mandiri yang berada di dalam Kesatrian STTAL, maka selanjutnya ybs dilayani oleh Tim Pengaduan dan diberikan Formulir Pengaduan untuk diisi. Selanjutnya Pengaduan tersebut diajukan kepada Pimpinan. Setelah mendapatkan disposisi bahwa Pimpinan mengijinkan setiap masyarakat yang sedang ada keperluan di sekitar STTAL khususnya menarik uang melalui ATM Mandiri maka diijinkan dan telah dibuatkan Surat Edaran bahwa hal tersebut diijinkan dan telah disosialisasikan kepada seluruh prajurit STTAL</t>
  </si>
  <si>
    <t>https://drive.google.com/drive/folders/1lyuCPlRsejL22lvRZCTKqbKTorg_S4Fx?usp=sharing</t>
  </si>
  <si>
    <t>Pemeriksaan terhadap Dokumen dalam Link Bukti Dukung telah memenuhi kriteria jawaban “Ya” bahwa pengaduan masyaakat ditindaklanjuti</t>
  </si>
  <si>
    <t>Telah dilakukan monitoring dan evaluasi atas penanganan pengaduan masyarakat</t>
  </si>
  <si>
    <t>a. Jika penanganan pengaduan masyarakat dimonitoring dan evaluasi secara berkala
b. Jika penanganan pengaduan masyarakat dimonitoring dan evaluasi tetapi tidak secara berkala
c. Jika penanganan pengaduan masyarakat belum di monitoring dan evaluasi</t>
  </si>
  <si>
    <t xml:space="preserve">elah dilaksanakan monitoring dan evaluasi terhadap pelaksanaan pengelolaan pengaduan masyarakat dan rutin dibuatkan laporan tertulis sesuai dengan Surat Telegram (ST) dari Pimpinan TNI AL setiap bulan, revisi SOP, pemindahan lokasi Kotak pengaduan dan reorganisasi Tim Pengelolaan Pengaduan Masyarakat
</t>
  </si>
  <si>
    <t>https://drive.google.com/drive/folders/11cwWpJqkVkEwfEY1MjEv4fMzyJUWG2eE?usp=sharing</t>
  </si>
  <si>
    <t xml:space="preserve">Dalam konteks pertanyaan belum sepenuhnya sesuai dengan pilihan kriteria "A" sesuai dengan dokumen yang diinput kedalam bukti data dukung dalam Lionk . bahwa kriteria yang dapat terpenuhi sesuai dokumen didalam link bukti dukung adalah jawaban "B". yaitu
penanganan pengaduan masyarakat dimonitoring dan evaluasi tetapi tidak secara berkala
</t>
  </si>
  <si>
    <t>Hasil evaluasi atas penanganan pengaduan masyarakat telah ditindaklanjuti</t>
  </si>
  <si>
    <t>a. Jika seluruh hasil evaluasi atas penanganan pengaduan telah ditindaklanjuti oleh unit kerja
b. Jika sebagian hasil evaluasi atas penanganan pengaduan telah ditindaklanjuti oleh unit kerja
c. Jika hasil evaluasi atas penanganan pengaduan belum ditindaklanjuti</t>
  </si>
  <si>
    <t xml:space="preserve">Pelaksanaan pengelolaan pengaduan masyarakat rutin dilaksanakan evaluasi dan adanya pengaduan dari masyarakat juga ditindaklanjuti.
Evaluasi terhadap kemungkinan takutnya masyarakat yang akan melakukan pengaduan dikarenakan Kotak Pengaduan lokasinya berada di dalam kesatrian, telah ditindaklanjuti dengan memindahkan lokasinya keluar kestrian dan setiap minggu dilaksanakan pengecekan atau pembukaan kotak pengaduan tersebut oleh tim penanganan pengelolaan pengaduan
</t>
  </si>
  <si>
    <t>https://drive.google.com/drive/folders/1puE8kt1F6EKnIzaH6gOCyVmzguM2-CV2?usp=sharing</t>
  </si>
  <si>
    <t xml:space="preserve">Dalam konteks pertanyaan belum sepenuhnya sesuai dengan pilihan kriteria "A" sesuai dengan dokumen yang diinput kedalam bukti data dukung dalam Link tidak tergambarkan  evaluasi atas penanganan pengaduan masyarakat telah ditindaklanjuti bahwa kriteria yang dapat terpenuhi sesuai dokumen didalam link bukti dukung adalah jawaban "B". yaitu sebagian hasil evaluasi atas penanganan pengaduan telah ditindaklanjuti oleh unit kerja
</t>
  </si>
  <si>
    <t>Whistle-Blowing System</t>
  </si>
  <si>
    <r>
      <rPr>
        <i/>
        <sz val="12"/>
        <color theme="1"/>
        <rFont val="Bookman Old Style"/>
      </rPr>
      <t xml:space="preserve">Whistle Blowing System </t>
    </r>
    <r>
      <rPr>
        <sz val="12"/>
        <color theme="1"/>
        <rFont val="Bookman Old Style"/>
      </rPr>
      <t>telah diterapkan</t>
    </r>
  </si>
  <si>
    <r>
      <t xml:space="preserve">a. Jika unit kerja menerapkan seluruh kebijakan </t>
    </r>
    <r>
      <rPr>
        <i/>
        <sz val="12"/>
        <color theme="1"/>
        <rFont val="Bookman Old Style"/>
      </rPr>
      <t>Whistle Blowing System</t>
    </r>
    <r>
      <rPr>
        <sz val="12"/>
        <color theme="1"/>
        <rFont val="Bookman Old Style"/>
      </rPr>
      <t xml:space="preserve"> sesuai dengan yang ditetapkan organisasi dan juga membuat inovasi terkait pelaksanaan </t>
    </r>
    <r>
      <rPr>
        <i/>
        <sz val="12"/>
        <color theme="1"/>
        <rFont val="Bookman Old Style"/>
      </rPr>
      <t>Whistle Blowing System</t>
    </r>
    <r>
      <rPr>
        <sz val="12"/>
        <color theme="1"/>
        <rFont val="Bookman Old Style"/>
      </rPr>
      <t xml:space="preserve"> yang sesuai dengan karakteristik unit kerja
b. Jika unit kerja menerapkan kebijakan </t>
    </r>
    <r>
      <rPr>
        <i/>
        <sz val="12"/>
        <color theme="1"/>
        <rFont val="Bookman Old Style"/>
      </rPr>
      <t>Whistle Blowing System</t>
    </r>
    <r>
      <rPr>
        <sz val="12"/>
        <color theme="1"/>
        <rFont val="Bookman Old Style"/>
      </rPr>
      <t xml:space="preserve"> sesuai dengan yang ditetapkan organisasi
c. Jika unit kerja belum menerapkan kebijakan </t>
    </r>
    <r>
      <rPr>
        <i/>
        <sz val="12"/>
        <color theme="1"/>
        <rFont val="Bookman Old Style"/>
      </rPr>
      <t>Whistle Blowing System</t>
    </r>
  </si>
  <si>
    <t xml:space="preserve">Kebijakan Whistle Blowing System telah diterapkan di STTAL sesuai dengan karakteristik STTAL. Diantara upaya dan inovasi yang dilakukan adalah:
a. Menyusun regulasi berupa Kepdan tentang Whistle Blowing System dan berpedoman pada Peraturan Panglima TNI tentang Whistle Blowing System.
b. Menyusun SOP Whistle Blowing System
c. Membentuk tim penanganan Whistle Blowing System 
d. Mensosialisasikan Whistle Blowing System kepada Civitas Akademika melalui berbagai cara dan media
e. Menyediakan sarana pengaduan atau pelaporan 
f. Membuat laporan rutin sesuai perintah pimpinan
g. Melaksanakan evaluasi dan tindaklanjut atas pelaksanaan Whistle Blowing System
</t>
  </si>
  <si>
    <t>https://drive.google.com/drive/folders/1aBPHp6_q3hal48vZxbmp83HVwpRS9lUE?usp=sharing</t>
  </si>
  <si>
    <t xml:space="preserve">Data inovasi tidak ada.
'Data dukung gterlalu banyak dan tidak relevan dengan pertanyaan.
Dalam konteks pertanyaan belum sepenuhnya sesuai dengan pilihan kriteria "A" sesuai dengan dokumen yang diinput kedalam bukti data dukung dalam Link bahwa kriteria yang dapat terpenuhi sesuai dokumen didalam link bukti dukung adalah jawaban "B". yaitu 
unit kerja menerapkan kebijakan Whistle Blowing System sesuai dengan yang ditetapkan organisasi
</t>
  </si>
  <si>
    <r>
      <rPr>
        <sz val="12"/>
        <color theme="1"/>
        <rFont val="Bookman Old Style"/>
      </rPr>
      <t xml:space="preserve">Telah dilakukan evaluasi atas penerapan </t>
    </r>
    <r>
      <rPr>
        <i/>
        <sz val="12"/>
        <color theme="1"/>
        <rFont val="Bookman Old Style"/>
      </rPr>
      <t>Whistle Blowing System</t>
    </r>
  </si>
  <si>
    <r>
      <rPr>
        <sz val="12"/>
        <color theme="1"/>
        <rFont val="Bookman Old Style"/>
      </rPr>
      <t xml:space="preserve">a. Jika penerapan </t>
    </r>
    <r>
      <rPr>
        <i/>
        <sz val="12"/>
        <color theme="1"/>
        <rFont val="Bookman Old Style"/>
      </rPr>
      <t>Whistle Blowing System</t>
    </r>
    <r>
      <rPr>
        <sz val="12"/>
        <color theme="1"/>
        <rFont val="Bookman Old Style"/>
      </rPr>
      <t xml:space="preserve"> dimonitoring dan evaluasi secara berkala
b. Jika penerapan </t>
    </r>
    <r>
      <rPr>
        <i/>
        <sz val="12"/>
        <color theme="1"/>
        <rFont val="Bookman Old Style"/>
      </rPr>
      <t>Whistle Blowing System</t>
    </r>
    <r>
      <rPr>
        <sz val="12"/>
        <color theme="1"/>
        <rFont val="Bookman Old Style"/>
      </rPr>
      <t xml:space="preserve"> dimonitoring dan evaluasi tidak secara berkala
c. Jika penerapan </t>
    </r>
    <r>
      <rPr>
        <i/>
        <sz val="12"/>
        <color theme="1"/>
        <rFont val="Bookman Old Style"/>
      </rPr>
      <t>Whistle Blowing System</t>
    </r>
    <r>
      <rPr>
        <sz val="12"/>
        <color theme="1"/>
        <rFont val="Bookman Old Style"/>
      </rPr>
      <t xml:space="preserve"> belum di monitoring dan evaluasi</t>
    </r>
  </si>
  <si>
    <t xml:space="preserve">Pelaksanaan Whistle Blowing System senantiasa dimonitoring dan dievaluasi sesuai dengan peraturan, keputusan, arahan dan perintah pimpinan serta dinamika yang berkembang dilapangan
</t>
  </si>
  <si>
    <t>https://drive.google.com/drive/folders/1GiX_37EUALTgEWXQdIf6JeWZey2SzL8h?usp=sharing</t>
  </si>
  <si>
    <r>
      <rPr>
        <sz val="12"/>
        <color theme="1"/>
        <rFont val="Bookman Old Style"/>
      </rPr>
      <t xml:space="preserve">Hasil evaluasi atas penerapan </t>
    </r>
    <r>
      <rPr>
        <i/>
        <sz val="12"/>
        <color theme="1"/>
        <rFont val="Bookman Old Style"/>
      </rPr>
      <t xml:space="preserve">Whistle Blowing System </t>
    </r>
    <r>
      <rPr>
        <sz val="12"/>
        <color theme="1"/>
        <rFont val="Bookman Old Style"/>
      </rPr>
      <t>telah ditindaklanjuti</t>
    </r>
  </si>
  <si>
    <r>
      <t xml:space="preserve">a. Jika seluruh hasil evaluasi atas penerapan </t>
    </r>
    <r>
      <rPr>
        <i/>
        <sz val="12"/>
        <color theme="1"/>
        <rFont val="Bookman Old Style"/>
      </rPr>
      <t>Whistle Blowing System</t>
    </r>
    <r>
      <rPr>
        <sz val="12"/>
        <color theme="1"/>
        <rFont val="Bookman Old Style"/>
      </rPr>
      <t xml:space="preserve"> telah ditindaklanjuti oleh unit kerja
b. Jika sebagian hasil evaluasi atas penerapan </t>
    </r>
    <r>
      <rPr>
        <i/>
        <sz val="12"/>
        <color theme="1"/>
        <rFont val="Bookman Old Style"/>
      </rPr>
      <t>Whistle Blowing System</t>
    </r>
    <r>
      <rPr>
        <sz val="12"/>
        <color theme="1"/>
        <rFont val="Bookman Old Style"/>
      </rPr>
      <t xml:space="preserve"> telah ditindaklanjuti oleh unit kerja
c. Jika hasil evaluasi atas penerapan </t>
    </r>
    <r>
      <rPr>
        <i/>
        <sz val="12"/>
        <color theme="1"/>
        <rFont val="Bookman Old Style"/>
      </rPr>
      <t>Whistle Blowing System</t>
    </r>
    <r>
      <rPr>
        <sz val="12"/>
        <color theme="1"/>
        <rFont val="Bookman Old Style"/>
      </rPr>
      <t xml:space="preserve"> belum ditindaklanjuti</t>
    </r>
  </si>
  <si>
    <t xml:space="preserve">Pelaksanaan Whistle Blowing System senantiasa dievaluasi dan ditindaklanjuti sesuai dengan peraturan, keputusan, arahan dan perintah pimpinan serta dinamika yang berkembang dilapangan
</t>
  </si>
  <si>
    <t>https://drive.google.com/drive/folders/1dxqYcu0fW7QamVPplNlMLTLOXTgIYXWQ?usp=sharing</t>
  </si>
  <si>
    <t>Dalam konteks pertanyaan belum sepenuhnya sesuai dengan pilihan kriteria "A" sesuai dengan dokumen yang diinput kedalam bukti data dukung dalam Link bahwa kriteria yang dapat terpenuhi sesuai dokumen didalam link bukti dukung adalah jawaban "B". yaitu 
sebagian hasil evaluasi atas penerapan Whistle Blowing System telah ditindaklanjuti oleh unit kerja</t>
  </si>
  <si>
    <t xml:space="preserve">Penanganan Benturan Kepentingan </t>
  </si>
  <si>
    <t>Telah terdapat identifikasi/pemetaan benturan kepentingan dalam tugas fungsi utama</t>
  </si>
  <si>
    <t>a. Jika terdapat  identifikasi/pemetaan benturan kepentingan pada seluruh tugas fungsi utama
b. Jika terdapat  identifikasi/pemetaan benturan kepentingan tetapi pada sebagian besar tugas fungsi utama
c. Jika terdapat  identifikasi/pemetaan benturan kepentingan tetapi pada sebagian kecil tugas fungsi utama
d. Jika belum terdapat  identifikasi/pemetaan benturan kepentingan dalam tugas fungsi utama</t>
  </si>
  <si>
    <t xml:space="preserve">Benturan kepentingan merupakan situasi dimana terdapat konflik kepentingan seseorang yang memanfaatkan kedudukan dan wewenang yang dimilikinya di STTAL  (baik dengan sengaja maupun tidak sengaja) untuk kepentingan pribadi, keluarga, atau golongannya sehingga tugas yang diamanatkan tidak dapat dilaksanakan dengan obyektif dan berpotensi menimbulkan kerugian  kepada pihak tertentu dan mempengaruhi kualitas keputusan atau tindakan. STTAL melaksanakan identifikasi terhadap bagian atau pejabat yang sekiranya ada kemungkinan terjadinya benturan kepentingan. Di STTAL telah dilaksanakan Identifikasi/Pemetaan benturan kepentingan di seluruh tugas fungsi utama yaitu dengan cara:
a. Diterbitkannya Perkasal tentang Orgaspros STTAL
b. Menyusun Kepdan STTAL tentang Petunjuk kerja dan penanganan benturan kepentingan di lingkungan STTAL
c. Menyusun dokumen Prosmekhubja
d. Menyusun dokumen penilaian risiko
e. Membentuk Tim penanganan benturan kepentingan
f. Menetapkan SOP tentang benturan kepentingan
g. Melaksanakan Sosialisasi secara terus menerus
h. Melaksanakan perintah pimpinan TNI AL melalui terbitnya Surat Telegram
i. Menyediakan sarana pelaporan terjadinya benturan kepentingan
j. Menyusun dokumen Pemetaan, Evaluasi dan Tindak lanjut benturan kepentingan di lingkungan STTAL
</t>
  </si>
  <si>
    <t>https://drive.google.com/drive/folders/1OjFPsVgNBoyZHSicLJixyd2K3VobfXB6?usp=sharing</t>
  </si>
  <si>
    <t xml:space="preserve">'Data dukung adanya identifikasi/Pemetaan Benturan kepentingan secara garis besar pada sebagian besar tidak ada.
'Dalam konteks pertanyaan belum sepenuhnya sesuai dengan pilihan kriteria "B" sesuai dengan dokumen yang diinput kedalam bukti data dukung dalam Link bahwa kriteria yang dapat terpenuhi sesuai dokumen didalam link bukti dukung adalah jawaban "C". yaitu  terdapat  identifikasi/pemetaan benturan kepentingan tetapi pada sebagian kecil tugas fungsi utama
</t>
  </si>
  <si>
    <t>Penanganan Benturan Kepentingan telah disosialisasikan/internalisasi</t>
  </si>
  <si>
    <t>a. Jika penanganan Benturan Kepentingan disosialiasikan/diinternalisasikan ke seluruh layanan
b. Jika penanganan Benturan Kepentingan disosialiasikan/diinternalisasikan ke sebagian besar layanan
c.  Jika penanganan Benturan Kepentingan disosialiasikan/diinternalisasikan ke sebagian kecil layanan
d.  Jika penanganan Benturan Kepentingan belum disosialiasikan/diinternalisasikan ke seluruh layanan</t>
  </si>
  <si>
    <t>Penanganan Benturan Kepentingan telah diimplementasikan sebagaimana yang telah ditetapkan dalam hasil pemetaan benturan kepentingan. Tujuannya adalah menciptakan budaya kerja yang dapat mengenali, mencegah, dan mengatasi  situasi-situasi Benturan Kepentingan secara transparan dan efisien tanpa mengurangi kinerja Personel  STTAL yang bersangkutan STTAL telah mengimplementasikan penanganan Benturan kepentingan di STTAL kepada seluruh layanan dengan berbagai cara dan upaya diantaranya:
a.  Diterbitkannya Perkasal tentang Orgaspros STTAL
b. Menyusun Kepdan STTAL tentang Petunjuk kerja dan penanganan benturan kepentingan di lingkungan STTAL
c. Menyusun dokumen Prosmekhubja
d. Menyusun dokumen penilaian risiko
e. Membentuk Tim penanganan benturan kepentingan
f. Menetapkan SOP tentang benturan kepentingan
g. Melaksanakan Sosialisasi secara terus menerus
h. Melaksanakan perintah pimpinan TNI AL melalui terbitnya Surat Telegram
i. Menyediakan sarana pelaporan/pernyataan terjadinya benturan kepentingan
j. Menyusun Kepdan tentang Budaya Kerja</t>
  </si>
  <si>
    <t>https://drive.google.com/drive/folders/10O67WC_TPVeHohAGHsJK5CKe49ATr0CY?usp=sharing</t>
  </si>
  <si>
    <t>Penanganan Benturan Kepentingan telah diimplementasikan</t>
  </si>
  <si>
    <t>a. Jika penanganan Benturan Kepentingan diimplementasikan ke seluruh layanan
b. Jika penanganan Benturan Kepentingan diimplementasikan ke sebagian besar layanan
c. Jika penanganan Benturan Kepentingan diimplementasikan ke sebagian kecil layanan
d. Jika penanganan Benturan Kepentingan belum diimplementasikan ke seluruh layanan</t>
  </si>
  <si>
    <t>Evaluasi atas Benturan Kepentingan dimaksudkan sebagai upaya memberikan umpan balik guna perbaikan penanganan kebijakan penanganan Benturan Kepentingan. Penanganan Benturan kepentingan di STTAL senantiasa di evaluasi sesuai dengan perkembangan dan dinamika yang ada. Berbagai cara dan upaya evaluasi yang dilakukan diantaranya:
a. Merevisi Tim penanganan benturan kepentingan bila terjadi perubahan dinamika
b. Merevisi SOP tentang benturan kepentingan sesuai dinamika dilapangan
c. Melaksanakan Sosialisasi secara terus menerus
d. Melaksanakan perintah pimpinan TNI AL tentang penguatan pengawasan melalui terbitnya Surat Telegram
e. Mengevaluasi lokasi sarana sosialiasai dan pelaporan bila dinilai tidak strategis
f. Menyusun dokumen Pemetaan, Evaluasi dan Tindak lanjut benturan kepentingan di lingkungan STTAL</t>
  </si>
  <si>
    <t>https://drive.google.com/drive/folders/11NII6ieXfksBA35xZ6nZkSycuQHb301y?usp=sharing</t>
  </si>
  <si>
    <t xml:space="preserve">Pemeriksaan terhadap semua Dokumen dan Foto kegiatan yang ada dalam Link Bukti Dukung, dapat dipenuhi kriteria jawaban “B” , </t>
  </si>
  <si>
    <t>Telah dilakukan evaluasi atas Penanganan Benturan Kepentingan</t>
  </si>
  <si>
    <t>a. Jika penanganan Benturan Kepentingan dievaluasi secara berkala oleh unit kerja
b. Jika penanganan Benturan Kepentingan dievaluasi tetapi tidak secara berkala oleh unit kerja
c. Jika penanganan Benturan Kepentingan belum dievaluasi oleh unit kerja</t>
  </si>
  <si>
    <t>Hasil evaluasi dari pelaksanaan penanganan Benturan kepentingan di STTAL ditindaklanjuti sesuai dengan perkembangan dan dinamika yang ada. Berbagai cara dan upaya yang dilakukan diantaranya:
a.  Memonitor dan merevisi Tim penanganan benturan kepentingan bila terdapat pejabat yang mutasi
b. Merevisi SOP tentang benturan kepentingan bila terdapat pejabat yang mutasi
c. Melaksanakan Sosialisasi secara terus menerus
d. Memonitor dan melaksanakan perintah pimpinan TNI AL tentang penguatan pengawasan melalui terbitnya Surat Telegram
e. Menindaklanjuti evaluasi tentang lokasi sarana sosialiasai dan pelaporan bila dinilai sudah tidak strategis
f. Menyusun laporan Rentinjut
g. Mendokumentasikan laporan/pernyataan dari personel yang berpotensi terjadi benturan kepentingan</t>
  </si>
  <si>
    <t>https://drive.google.com/drive/folders/1cnqIxRRFCRegLhVzSMV-XOBxoUUckBjC?usp=sharing</t>
  </si>
  <si>
    <t xml:space="preserve">Dalam konteks pertanyaan belum sepenuhnya sesuai dengan pilihan kriteria "A" sesuai dengan dokumen yang diinput kedalam bukti data dukung dalam Link bahwa kriteria yang dapat terpenuhi sesuai dokumen didalam link bukti dukung adalah jawaban "B". yaitu 
penanganan Benturan Kepentingan dievaluasi tetapi tidak secara berkala oleh unit kerja
</t>
  </si>
  <si>
    <t>Hasil evaluasi atas Penanganan Benturan Kepentingan telah ditindaklanjuti</t>
  </si>
  <si>
    <t>a. Jika seluruh hasil evaluasi atas Penanganan Benturan Kepentingan telah ditindaklanjuti oleh unit kerja
b. Jika sebagian hasil evaluasi atas Penanganan Benturan Kepentingan telah ditindaklanjuti oleh unit kerja
c. Jika belum ada hasil evaluasi atas Penanganan Benturan Kepentingan yang ditindaklanjuti unit kerja</t>
  </si>
  <si>
    <t>asil evaluasi dari pelaksanaan penanganan Benturan kepentingan di STTAL ditindaklanjuti sesuai dengan perkembangan dan dinamika yang ada. Berbagai cara dan upaya yang dilakukan diantaranya:
a.  Memonitor dan merevisi Tim penanganan benturan kepentingan bila terdapat pejabat yang mutasi
b. Merevisi SOP tentang benturan kepentingan bila terdapat pejabat yang mutasi
c. Melaksanakan Sosialisasi secara terus menerus
d. Memonitor dan melaksanakan perintah pimpinan TNI AL tentang penguatan pengawasan melalui terbitnya Surat Telegram
e. Menindaklanjuti evaluasi tentang lokasi sarana sosialiasai dan pelaporan bila dinilai sudah tidak strategis
f. Menyusun laporan Rentinjut
g. Mendokumentasikan laporan/pernyataan dari personel yang berpotensi terjadi benturan kepentingan</t>
  </si>
  <si>
    <t>https://drive.google.com/drive/folders/14LVr-EwqKyp6ryZZ3uqUEZ-fJT8f-f7g?usp=sharing</t>
  </si>
  <si>
    <t>Dalam konteks pertanyaan belum sepenuhnya sesuai dengan pilihan kriteria "A" sesuai dengan dokumen yang diinput kedalam bukti data dukung dalam Link bahwa kriteria yang dapat terpenuhi sesuai dokumen didalam link bukti dukung adalah jawaban "B". yaitu 
sebagian hasil evaluasi atas Penanganan Benturan Kepentingan telah ditindaklanjuti oleh unit kerja</t>
  </si>
  <si>
    <t>Mekanisme Pengendalian</t>
  </si>
  <si>
    <t>Telah dilakukan mekanisme pengendalian aktivitas secara berjenjang</t>
  </si>
  <si>
    <t>a. Terdapat pengendalian aktivitas utama organisasi yang tersistem mulai dari perencanaan, penilaian risiko, pelaksanaan, monitoring, dan pelaporan oleh penanggung jawab aktivitas serta pimpinan unit kerja dan telah menghasilkan peningkatan kinerja, mekanise kerja baru yang lebih efektif, efisien, dan terkendali
b. Terdapat pengendalian aktivitas utama organisasi yang tersistem mulai dari perencanaan, penilaian risiko, pelaksanaan, monitoring, dan pelaporan oleh penanggung jawab aktivitas serta pimpinan unit kerja namun belum berdampak pada peningkatan kinerja unit kerja
c.Terdapat pengendalian aktivitas utama organisasi yang tersistem mulai dari perencanaan, penilaian risiko, pelaksanaan, monitoring, dan pelaporan oleh penanggung jawab aktivitas
d. Terdapat pengendalian aktivitas utama organisasi tetapi tidak tersistem
e. Tidak terdapat pengendalian atas aktivitas utama organisasi</t>
  </si>
  <si>
    <r>
      <t xml:space="preserve">Adanya pengendalian aktivitas utama organisasi mulai dari perencanaan, penilaian resiko,
pelaksanaan, monitoring, dan pelaporan oleh satker 
Outcome:Untuk meningkatkan kinerja dan mekanisme kerja yang lebih efektif, 
efisien, dan terkendali
Data Dukung:
</t>
    </r>
    <r>
      <rPr>
        <sz val="12"/>
        <rFont val="Bookman Old Style"/>
        <family val="1"/>
      </rPr>
      <t>1.Ran Renstra  STTAL 2020-2024
2.Ran Renja  STTAL 2022
3.Laporan Pengawasan semester 1 dan 2 Tahun 2022
4.Laporan Pelaksanaan Gratifikasi semester 1 dan 2 Tahun 2022
5.Laporan Monev RB TW I-IV Tahun 2022
6.Manajemen Resiko TA 2022
7.Laporan Monev RB TW I-II Tahun 2022</t>
    </r>
    <r>
      <rPr>
        <sz val="12"/>
        <color theme="1"/>
        <rFont val="Bookman Old Style"/>
        <family val="1"/>
      </rPr>
      <t xml:space="preserve">
Data LINK:</t>
    </r>
  </si>
  <si>
    <t>https://drive.google.com/drive/folders/1Xmz7RhbSNn-F9_z7e14uh69NpuUTQJL5?usp=sharing</t>
  </si>
  <si>
    <t>Penanganan Pengaduan Masyarakat</t>
  </si>
  <si>
    <t>%</t>
  </si>
  <si>
    <t>Persentase penanganan pengaduan masyarakat</t>
  </si>
  <si>
    <t>Penilaian ini menghitung realisasi penanganan pengaduan masyarakat yang harus diselesaikan</t>
  </si>
  <si>
    <t>- Jumlah pengaduan masyarakat yang harus ditindaklanjuti</t>
  </si>
  <si>
    <t>Jumlah</t>
  </si>
  <si>
    <t>Jumlah pengaduan masyarakat yang masuk ke  STTAL untuk ditindaklanjuti
Outcome:Pengaduan masyarakat segera ditindaklanjuti oleh satker terkait
Data Dukung:
1.Rekap pengaduan Masyarakat
Data LINK:</t>
  </si>
  <si>
    <t>https://drive.google.com/drive/folders/1_bmc1GAHro1KhtN5wxkYkT9lGB3CPRHc?usp=sharing</t>
  </si>
  <si>
    <t>- Jumlah pengaduan masyarakat yang sedang diproses</t>
  </si>
  <si>
    <t>Jumlah penanganan pengaduan masyarakat yang masih proses penyelesaian 
oleh satker terkait
Outcome:Penanganan Pengaduan masyarakat oleh satker terkait
Data Dukung:
2.Laporan Penanganan Dumas semester 1 dan 2
Data LINK:</t>
  </si>
  <si>
    <t>https://drive.google.com/drive/folders/1XY0OSHFvR0LXkFiOaQKhyl-VrXViUyBe?usp=sharing</t>
  </si>
  <si>
    <t>- Jumlah pengaduan masyarakat yang  selesai ditindaklanjuti</t>
  </si>
  <si>
    <t>Jumlah pengaduan masyarakat yang telah selesai ditindaklanjuti oleh satker terkait
Outcome:Pengaduan masyarakat selesai ditindaklanjuti oleh satker terkait
Data Dukung:
1.Dokumen Laporan pengaduan Masyarakat
Data LINK:</t>
  </si>
  <si>
    <t>https://drive.google.com/drive/folders/1anrmxMep29ASULfbsTGDu1Ig6buNvvv6?usp=sharing</t>
  </si>
  <si>
    <t>Penyampaian Laporan Harta Kekayaan</t>
  </si>
  <si>
    <t>Kewajiban Penyelenggara Negara untuk melaporkan harta kekayaan diatur dalam: 
1. Undang-Undang No. 28 Tahun 1999
2. Undang-Undang No. 30 Tahun 2002
3. Undang-Undang No. 10 Tahun 2015
4. Peraturan Komisi Pemberantasan Korupsi No. 07 Tahun 2016
5. Instruksi Presiden No. 5 Tahun 2004
6. SE Menteri PANRB No. SE/03/M.PAN/01/2005
7. SE Menteri PANRB No. 2 Tahun 2023</t>
  </si>
  <si>
    <t>Penyampaian Laporan Harta Kekayaan Pejabat Negara (LHKPN)</t>
  </si>
  <si>
    <t>Persentase penyampaian LHKPN</t>
  </si>
  <si>
    <t>Jumlah yang harus melaporkan</t>
  </si>
  <si>
    <r>
      <t xml:space="preserve">Jumlah Pati  STTAL yang harus melaporkan LHKPN
Outcome:Mengetahui harta kekayaan pejabat  STTAL
Data Dukung:
</t>
    </r>
    <r>
      <rPr>
        <sz val="12"/>
        <rFont val="Bookman Old Style"/>
        <family val="1"/>
      </rPr>
      <t>1.Tanda Terima LHKPN Komandan STTAL
2. Laporan LHKPN Komandan  STTAL</t>
    </r>
    <r>
      <rPr>
        <sz val="12"/>
        <color indexed="8"/>
        <rFont val="Bookman Old Style"/>
        <family val="1"/>
      </rPr>
      <t xml:space="preserve">
Data LINK:</t>
    </r>
  </si>
  <si>
    <t>https://drive.google.com/drive/folders/1soHe9itQS4FZt1u4ptHXhkL9BlWdQRJ5?usp=sharing</t>
  </si>
  <si>
    <t>- Kepala satuan kerja</t>
  </si>
  <si>
    <r>
      <t xml:space="preserve">Komandan STTAL harus melaporkan LHKPN
Outcome:Mengetahui harta kekayaan Komandan STTAL
Data Dukung:
</t>
    </r>
    <r>
      <rPr>
        <sz val="12"/>
        <rFont val="Bookman Old Style"/>
        <family val="1"/>
      </rPr>
      <t>Tanda Terima LHKPN Komandan STTAL</t>
    </r>
    <r>
      <rPr>
        <sz val="12"/>
        <color indexed="8"/>
        <rFont val="Bookman Old Style"/>
        <family val="1"/>
      </rPr>
      <t xml:space="preserve">
Data LINK:</t>
    </r>
  </si>
  <si>
    <t>https://drive.google.com/drive/folders/1BwlNu9kPBmK2t5oxML7Mp6kv5leecJ00?usp=sharing</t>
  </si>
  <si>
    <t>- Pejabat yang diwajibkan menyampaikan LHKPN</t>
  </si>
  <si>
    <r>
      <t xml:space="preserve">Jumlah Pati  STTAL lainnya yang harus melaporkan LHKPN tidak ada, karena hanya Kasatker yaitu Komandan STTAL
Outcome:Mengetahui harta kekayaan pati  STTAL
Data Dukung:
</t>
    </r>
    <r>
      <rPr>
        <sz val="12"/>
        <rFont val="Bookman Old Style"/>
        <family val="1"/>
      </rPr>
      <t>1. Laporan LHKPN Komandan STTAL dan Tanda terima</t>
    </r>
    <r>
      <rPr>
        <sz val="12"/>
        <color rgb="FFFF0000"/>
        <rFont val="Bookman Old Style"/>
        <family val="1"/>
      </rPr>
      <t xml:space="preserve">
</t>
    </r>
    <r>
      <rPr>
        <sz val="12"/>
        <color indexed="8"/>
        <rFont val="Bookman Old Style"/>
        <family val="1"/>
      </rPr>
      <t xml:space="preserve">
Data LINK:</t>
    </r>
  </si>
  <si>
    <t>https://drive.google.com/drive/folders/1E4g9YTmla6NtXkpG4B_3aQUcN0lOvl34?usp=sharing</t>
  </si>
  <si>
    <t>- Lainnya</t>
  </si>
  <si>
    <r>
      <t xml:space="preserve">Jumlah Pejabat  STTAL lainnya yang harus melaporkan LHKPN tidak ada, karena hanya Kasatker yaitu Komandan STTAL
Outcome:Mengetahui harta kekayaan pati  STTAL
Data Dukung:
</t>
    </r>
    <r>
      <rPr>
        <sz val="12"/>
        <rFont val="Bookman Old Style"/>
        <family val="1"/>
      </rPr>
      <t>1. Laporan LHKPN Komandan STTAL dan Tanda terima</t>
    </r>
    <r>
      <rPr>
        <sz val="12"/>
        <color rgb="FFFF0000"/>
        <rFont val="Bookman Old Style"/>
        <family val="1"/>
      </rPr>
      <t xml:space="preserve">
</t>
    </r>
    <r>
      <rPr>
        <sz val="12"/>
        <color indexed="8"/>
        <rFont val="Bookman Old Style"/>
        <family val="1"/>
      </rPr>
      <t xml:space="preserve">
Data LINK:</t>
    </r>
  </si>
  <si>
    <t>Jumlah yang sudah melaporkan</t>
  </si>
  <si>
    <r>
      <t xml:space="preserve">Jumlah Pati  STTAL yang sudah melaporkan LHKPN
Outcome:Mengetahui pejabat  STTAL yang sudah melaporkan LHKPN
Data Dukung:
</t>
    </r>
    <r>
      <rPr>
        <sz val="12"/>
        <rFont val="Bookman Old Style"/>
        <family val="1"/>
      </rPr>
      <t>1.Tanda Terima LHKPN Komandan STTAL</t>
    </r>
    <r>
      <rPr>
        <sz val="12"/>
        <color rgb="FFFF0000"/>
        <rFont val="Bookman Old Style"/>
        <family val="1"/>
      </rPr>
      <t xml:space="preserve">
</t>
    </r>
    <r>
      <rPr>
        <sz val="12"/>
        <color indexed="8"/>
        <rFont val="Bookman Old Style"/>
        <family val="1"/>
      </rPr>
      <t xml:space="preserve">
Data LINK:</t>
    </r>
  </si>
  <si>
    <t>https://drive.google.com/drive/folders/1hWpALpzfa5LwDlUxK1eRA6yvQDiDmU2c?usp=sharing</t>
  </si>
  <si>
    <t>Penyampaian Laporan Harta Kekayaan Non LHKPN (Tidak Wajib LHKPN)</t>
  </si>
  <si>
    <t>Persentase penyampaian Non LHKPN</t>
  </si>
  <si>
    <t>Jumlah yang harus melaporkan (tidak wajib LHKPN)</t>
  </si>
  <si>
    <r>
      <t xml:space="preserve">Jumlah PNS  STTAL yang harus melaporkan LHKASN
Outcome:Mengetahui harta kekayaan ASN  STTAL
Data Dukung:
</t>
    </r>
    <r>
      <rPr>
        <sz val="12"/>
        <rFont val="Bookman Old Style"/>
        <family val="1"/>
      </rPr>
      <t>1.  LHKASN STTAL</t>
    </r>
    <r>
      <rPr>
        <sz val="12"/>
        <color rgb="FFFF0000"/>
        <rFont val="Bookman Old Style"/>
        <family val="1"/>
      </rPr>
      <t xml:space="preserve">
</t>
    </r>
    <r>
      <rPr>
        <sz val="12"/>
        <color rgb="FF000000"/>
        <rFont val="Bookman Old Style"/>
        <family val="1"/>
      </rPr>
      <t xml:space="preserve">
Data LINK:</t>
    </r>
  </si>
  <si>
    <t>https://drive.google.com/drive/folders/1sO2Uq4CYLtT2_ySIOBjkseiO_7dsI0om?usp=sharing</t>
  </si>
  <si>
    <t>- Pejabat administrator (eselon III)</t>
  </si>
  <si>
    <t>- Pejabat Penawas (eselon IV)</t>
  </si>
  <si>
    <t>Jumlah PNS eselon IV  STTAL yang melaporkan LHKASN
Outcome:Mengetahui harta kekayaan PNS  STTAL eselon IV
Data Dukung:
1.  LHKASN STTAL
Data LINK:</t>
  </si>
  <si>
    <t>https://drive.google.com/drive/folders/1EPBFAzJgG6RdEBFmfgDXz3JwJPXeV4un?usp=sharing</t>
  </si>
  <si>
    <t>- Jumlah Fungsional dan Pelaksana</t>
  </si>
  <si>
    <t>Jumlah PNS eselon IV  STTAL yang sudah melaporkan LHKASN
Outcome:Mengetahui harta kekayaan PNS  STTAL eselon IV
Data Dukung:
1. LHKASN STTAL
Data LINK:</t>
  </si>
  <si>
    <t>https://drive.google.com/drive/folders/1_IqTlc325TgF_QLOdbnHdlnHCbT3zjx2?usp=sharing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</si>
</sst>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6">
    <font>
      <sz val="11"/>
      <color theme="1"/>
      <name val="Calibri"/>
      <family val="2"/>
      <charset val="1"/>
      <scheme val="minor"/>
    </font>
    <font>
      <sz val="11"/>
      <color theme="1"/>
      <name val="Calibri"/>
      <family val="2"/>
      <charset val="1"/>
      <scheme val="minor"/>
    </font>
    <font>
      <u/>
      <sz val="11"/>
      <color theme="10"/>
      <name val="Calibri"/>
      <family val="2"/>
      <charset val="1"/>
      <scheme val="minor"/>
    </font>
    <font>
      <b/>
      <sz val="14"/>
      <color theme="1"/>
      <name val="Bookman Old Style"/>
      <family val="1"/>
    </font>
    <font>
      <sz val="14"/>
      <color theme="1"/>
      <name val="Calibri"/>
    </font>
    <font>
      <b/>
      <sz val="14"/>
      <color theme="0"/>
      <name val="Bookman Old Style"/>
    </font>
    <font>
      <sz val="11"/>
      <name val="Calibri"/>
    </font>
    <font>
      <b/>
      <sz val="14"/>
      <color rgb="FFFFFFFF"/>
      <name val="Bookman Old Style"/>
    </font>
    <font>
      <sz val="11"/>
      <color theme="1"/>
      <name val="Calibri"/>
    </font>
    <font>
      <b/>
      <sz val="14"/>
      <color rgb="FF000000"/>
      <name val="Bookman Old Style"/>
    </font>
    <font>
      <b/>
      <sz val="14"/>
      <color theme="1"/>
      <name val="Bookman Old Style"/>
    </font>
    <font>
      <b/>
      <sz val="12"/>
      <color rgb="FF000000"/>
      <name val="Bookman Old Style"/>
    </font>
    <font>
      <b/>
      <sz val="12"/>
      <color theme="1"/>
      <name val="Bookman Old Style"/>
    </font>
    <font>
      <sz val="12"/>
      <color theme="1"/>
      <name val="Bookman Old Style"/>
    </font>
    <font>
      <sz val="12"/>
      <name val="Bookman Old Style"/>
      <family val="1"/>
    </font>
    <font>
      <sz val="11"/>
      <color theme="1"/>
      <name val="Calibri"/>
      <scheme val="minor"/>
    </font>
    <font>
      <sz val="12"/>
      <color theme="1"/>
      <name val="Bookman Old Style"/>
      <family val="1"/>
    </font>
    <font>
      <i/>
      <sz val="12"/>
      <color theme="1"/>
      <name val="Bookman Old Style"/>
    </font>
    <font>
      <b/>
      <sz val="18"/>
      <color rgb="FFFFFFFF"/>
      <name val="Bookman Old Style"/>
    </font>
    <font>
      <sz val="14"/>
      <color theme="1"/>
      <name val="Bookman Old Style"/>
    </font>
    <font>
      <sz val="12"/>
      <color rgb="FF000000"/>
      <name val="Bookman Old Style"/>
    </font>
    <font>
      <sz val="12"/>
      <color theme="1"/>
      <name val="Calibri"/>
    </font>
    <font>
      <sz val="11"/>
      <color theme="1"/>
      <name val="Bookman Old Style"/>
    </font>
    <font>
      <b/>
      <sz val="16"/>
      <color rgb="FFFFFFFF"/>
      <name val="Bookman Old Style"/>
    </font>
    <font>
      <sz val="16"/>
      <color theme="1"/>
      <name val="Calibri"/>
    </font>
    <font>
      <b/>
      <sz val="16"/>
      <color rgb="FF000000"/>
      <name val="Bookman Old Style"/>
    </font>
    <font>
      <b/>
      <sz val="12"/>
      <color theme="1"/>
      <name val="Bookman Old Style"/>
      <family val="1"/>
    </font>
    <font>
      <b/>
      <i/>
      <sz val="12"/>
      <color theme="1"/>
      <name val="Bookman Old Style"/>
    </font>
    <font>
      <sz val="12"/>
      <color rgb="FF000000"/>
      <name val="Bookman Old Style"/>
      <family val="1"/>
    </font>
    <font>
      <sz val="13"/>
      <color theme="1"/>
      <name val="Bookman Old Style"/>
      <family val="1"/>
    </font>
    <font>
      <sz val="11"/>
      <color rgb="FF000000"/>
      <name val="Calibri"/>
    </font>
    <font>
      <b/>
      <sz val="13"/>
      <color theme="1"/>
      <name val="Bookman Old Style"/>
    </font>
    <font>
      <b/>
      <sz val="11"/>
      <color rgb="FF000000"/>
      <name val="Calibri"/>
    </font>
    <font>
      <sz val="11"/>
      <color indexed="8"/>
      <name val="Calibri"/>
      <family val="2"/>
      <charset val="134"/>
    </font>
    <font>
      <sz val="12"/>
      <color indexed="8"/>
      <name val="Bookman Old Style"/>
      <family val="1"/>
    </font>
    <font>
      <sz val="12"/>
      <color rgb="FFFF0000"/>
      <name val="Bookman Old Style"/>
      <family val="1"/>
    </font>
  </fonts>
  <fills count="11">
    <fill>
      <patternFill patternType="none"/>
    </fill>
    <fill>
      <patternFill patternType="gray125"/>
    </fill>
    <fill>
      <patternFill patternType="solid">
        <fgColor theme="1"/>
        <bgColor theme="1"/>
      </patternFill>
    </fill>
    <fill>
      <patternFill patternType="solid">
        <fgColor theme="1"/>
        <bgColor rgb="FF274E13"/>
      </patternFill>
    </fill>
    <fill>
      <patternFill patternType="solid">
        <fgColor rgb="FFDAEEF3"/>
        <bgColor rgb="FFDAEEF3"/>
      </patternFill>
    </fill>
    <fill>
      <patternFill patternType="solid">
        <fgColor rgb="FF44546A"/>
        <bgColor rgb="FF44546A"/>
      </patternFill>
    </fill>
    <fill>
      <patternFill patternType="solid">
        <fgColor rgb="FF8497B0"/>
        <bgColor rgb="FF8497B0"/>
      </patternFill>
    </fill>
    <fill>
      <patternFill patternType="solid">
        <fgColor rgb="FF8DB3E2"/>
        <bgColor rgb="FF8DB3E2"/>
      </patternFill>
    </fill>
    <fill>
      <patternFill patternType="solid">
        <fgColor rgb="FF8CB5E2"/>
        <bgColor rgb="FF8CB5E2"/>
      </patternFill>
    </fill>
    <fill>
      <patternFill patternType="solid">
        <fgColor rgb="FF8497AF"/>
        <bgColor rgb="FF8497AF"/>
      </patternFill>
    </fill>
    <fill>
      <patternFill patternType="solid">
        <fgColor rgb="FFFFC000"/>
        <bgColor indexed="64"/>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5" fillId="0" borderId="0"/>
    <xf numFmtId="0" fontId="33" fillId="0" borderId="0">
      <alignment vertical="center"/>
    </xf>
  </cellStyleXfs>
  <cellXfs count="177">
    <xf numFmtId="0" fontId="0" fillId="0" borderId="0" xfId="0"/>
    <xf numFmtId="0" fontId="4" fillId="0" borderId="0" xfId="0" applyFont="1"/>
    <xf numFmtId="0" fontId="6" fillId="0" borderId="2" xfId="0" applyFont="1" applyBorder="1"/>
    <xf numFmtId="2" fontId="7" fillId="2" borderId="4"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10" fontId="7" fillId="0" borderId="5" xfId="0" applyNumberFormat="1"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0" xfId="0" applyFont="1"/>
    <xf numFmtId="0" fontId="11" fillId="0" borderId="4" xfId="0" applyFont="1" applyBorder="1" applyAlignment="1">
      <alignment vertical="top" wrapText="1"/>
    </xf>
    <xf numFmtId="49" fontId="12" fillId="0" borderId="4" xfId="0" applyNumberFormat="1" applyFont="1" applyBorder="1" applyAlignment="1">
      <alignment horizontal="center" vertical="top"/>
    </xf>
    <xf numFmtId="0" fontId="12" fillId="0" borderId="4" xfId="0" applyFont="1" applyBorder="1" applyAlignment="1">
      <alignment vertical="top"/>
    </xf>
    <xf numFmtId="0" fontId="12" fillId="0" borderId="4" xfId="0" applyFont="1" applyBorder="1" applyAlignment="1">
      <alignment vertical="top" wrapText="1"/>
    </xf>
    <xf numFmtId="2" fontId="11" fillId="0" borderId="4" xfId="0" applyNumberFormat="1" applyFont="1" applyBorder="1" applyAlignment="1">
      <alignment horizontal="center" vertical="center" wrapText="1"/>
    </xf>
    <xf numFmtId="2" fontId="11" fillId="0" borderId="4" xfId="0" applyNumberFormat="1" applyFont="1" applyBorder="1" applyAlignment="1">
      <alignment horizontal="left" vertical="top" wrapText="1"/>
    </xf>
    <xf numFmtId="10" fontId="11" fillId="0" borderId="1" xfId="0" applyNumberFormat="1" applyFont="1" applyBorder="1" applyAlignment="1">
      <alignment horizontal="center" vertical="center" wrapText="1"/>
    </xf>
    <xf numFmtId="10" fontId="11" fillId="0" borderId="5" xfId="0" applyNumberFormat="1" applyFont="1" applyBorder="1" applyAlignment="1">
      <alignment horizontal="center" vertical="center" wrapText="1"/>
    </xf>
    <xf numFmtId="10" fontId="11" fillId="0" borderId="4" xfId="0" applyNumberFormat="1" applyFont="1" applyBorder="1" applyAlignment="1">
      <alignment horizontal="center" vertical="center" wrapText="1"/>
    </xf>
    <xf numFmtId="0" fontId="12" fillId="0" borderId="4" xfId="0" applyFont="1" applyBorder="1" applyAlignment="1">
      <alignment horizontal="center" vertical="top"/>
    </xf>
    <xf numFmtId="2" fontId="12" fillId="0" borderId="4" xfId="0" applyNumberFormat="1" applyFont="1" applyBorder="1" applyAlignment="1">
      <alignment horizontal="center" vertical="center" wrapText="1"/>
    </xf>
    <xf numFmtId="2" fontId="12" fillId="0" borderId="4" xfId="0" applyNumberFormat="1" applyFont="1" applyBorder="1" applyAlignment="1">
      <alignment horizontal="center" vertical="top" wrapText="1"/>
    </xf>
    <xf numFmtId="10" fontId="12" fillId="0" borderId="1" xfId="0" applyNumberFormat="1" applyFont="1" applyBorder="1" applyAlignment="1">
      <alignment horizontal="center" vertical="center" wrapText="1"/>
    </xf>
    <xf numFmtId="10" fontId="12" fillId="0" borderId="5"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0" fontId="12" fillId="0" borderId="4" xfId="0" applyNumberFormat="1" applyFont="1" applyBorder="1" applyAlignment="1">
      <alignment horizontal="left" vertical="top" wrapText="1"/>
    </xf>
    <xf numFmtId="0" fontId="13" fillId="0" borderId="4" xfId="0" applyFont="1" applyBorder="1" applyAlignment="1">
      <alignment horizontal="center" vertical="top"/>
    </xf>
    <xf numFmtId="0" fontId="13" fillId="0" borderId="4" xfId="0" applyFont="1" applyBorder="1" applyAlignment="1">
      <alignment vertical="top" wrapText="1"/>
    </xf>
    <xf numFmtId="2" fontId="13" fillId="0" borderId="4" xfId="0" applyNumberFormat="1" applyFont="1" applyBorder="1" applyAlignment="1">
      <alignment horizontal="center" vertical="center" wrapText="1"/>
    </xf>
    <xf numFmtId="0" fontId="14" fillId="0" borderId="6" xfId="0" applyFont="1" applyBorder="1" applyAlignment="1" applyProtection="1">
      <alignment horizontal="center" vertical="center" wrapText="1"/>
      <protection locked="0"/>
    </xf>
    <xf numFmtId="2" fontId="8" fillId="0" borderId="4" xfId="0" applyNumberFormat="1" applyFont="1" applyBorder="1" applyAlignment="1">
      <alignment horizontal="center" vertical="center" wrapText="1"/>
    </xf>
    <xf numFmtId="10" fontId="13" fillId="0" borderId="1" xfId="0" applyNumberFormat="1" applyFont="1" applyBorder="1" applyAlignment="1">
      <alignment horizontal="center" vertical="center"/>
    </xf>
    <xf numFmtId="10" fontId="13" fillId="0" borderId="5" xfId="0" applyNumberFormat="1" applyFont="1" applyBorder="1" applyAlignment="1">
      <alignment horizontal="center" vertical="center"/>
    </xf>
    <xf numFmtId="0" fontId="13" fillId="4" borderId="4" xfId="0" applyFont="1" applyFill="1" applyBorder="1" applyAlignment="1">
      <alignment horizontal="center" vertical="center" wrapText="1"/>
    </xf>
    <xf numFmtId="10" fontId="13" fillId="0" borderId="4" xfId="0" applyNumberFormat="1" applyFont="1" applyBorder="1" applyAlignment="1">
      <alignment horizontal="center" vertical="center"/>
    </xf>
    <xf numFmtId="0" fontId="13" fillId="0" borderId="4" xfId="0" applyFont="1" applyBorder="1" applyAlignment="1">
      <alignment horizontal="left" vertical="top" wrapText="1"/>
    </xf>
    <xf numFmtId="10" fontId="8" fillId="0" borderId="3" xfId="0" applyNumberFormat="1" applyFont="1" applyBorder="1" applyAlignment="1">
      <alignment vertical="top"/>
    </xf>
    <xf numFmtId="2" fontId="8" fillId="0" borderId="4" xfId="0" applyNumberFormat="1" applyFont="1" applyBorder="1" applyAlignment="1">
      <alignment vertical="top"/>
    </xf>
    <xf numFmtId="10" fontId="2" fillId="0" borderId="6" xfId="2" applyNumberFormat="1" applyFill="1" applyBorder="1" applyAlignment="1" applyProtection="1">
      <alignment horizontal="left" vertical="top" wrapText="1"/>
      <protection locked="0"/>
    </xf>
    <xf numFmtId="10" fontId="16" fillId="0" borderId="4" xfId="0" applyNumberFormat="1" applyFont="1" applyBorder="1" applyAlignment="1">
      <alignment vertical="top" wrapText="1"/>
    </xf>
    <xf numFmtId="10" fontId="16" fillId="0" borderId="7" xfId="1" applyNumberFormat="1" applyFont="1" applyFill="1" applyBorder="1" applyAlignment="1" applyProtection="1">
      <alignment horizontal="left" vertical="top" wrapText="1"/>
      <protection locked="0"/>
    </xf>
    <xf numFmtId="10" fontId="16" fillId="0" borderId="4" xfId="0" quotePrefix="1" applyNumberFormat="1" applyFont="1" applyBorder="1" applyAlignment="1">
      <alignment vertical="top" wrapText="1"/>
    </xf>
    <xf numFmtId="0" fontId="13" fillId="0" borderId="4" xfId="0" applyFont="1" applyBorder="1" applyAlignment="1">
      <alignment horizontal="center" vertical="center"/>
    </xf>
    <xf numFmtId="10" fontId="16" fillId="0" borderId="8" xfId="0" applyNumberFormat="1" applyFont="1" applyBorder="1" applyAlignment="1">
      <alignment vertical="top" wrapText="1"/>
    </xf>
    <xf numFmtId="0" fontId="15" fillId="0" borderId="0" xfId="3"/>
    <xf numFmtId="10" fontId="18" fillId="5" borderId="10" xfId="3" applyNumberFormat="1" applyFont="1" applyFill="1" applyBorder="1" applyAlignment="1">
      <alignment horizontal="center" vertical="center" wrapText="1"/>
    </xf>
    <xf numFmtId="164" fontId="18" fillId="5" borderId="10" xfId="3" applyNumberFormat="1" applyFont="1" applyFill="1" applyBorder="1" applyAlignment="1">
      <alignment horizontal="center" vertical="center" wrapText="1"/>
    </xf>
    <xf numFmtId="164" fontId="18" fillId="5" borderId="11" xfId="3" applyNumberFormat="1" applyFont="1" applyFill="1" applyBorder="1" applyAlignment="1">
      <alignment horizontal="center" vertical="center" wrapText="1"/>
    </xf>
    <xf numFmtId="0" fontId="8" fillId="0" borderId="0" xfId="3" applyFont="1" applyAlignment="1">
      <alignment horizontal="center" vertical="center"/>
    </xf>
    <xf numFmtId="0" fontId="8" fillId="0" borderId="0" xfId="3" applyFont="1"/>
    <xf numFmtId="10" fontId="9" fillId="6" borderId="4" xfId="3" applyNumberFormat="1" applyFont="1" applyFill="1" applyBorder="1" applyAlignment="1">
      <alignment horizontal="center" vertical="center" wrapText="1"/>
    </xf>
    <xf numFmtId="2" fontId="9" fillId="6" borderId="4" xfId="3" applyNumberFormat="1" applyFont="1" applyFill="1" applyBorder="1" applyAlignment="1">
      <alignment horizontal="center" vertical="center" wrapText="1"/>
    </xf>
    <xf numFmtId="10" fontId="19" fillId="0" borderId="4" xfId="3" applyNumberFormat="1" applyFont="1" applyBorder="1" applyAlignment="1">
      <alignment horizontal="center" vertical="center" wrapText="1"/>
    </xf>
    <xf numFmtId="2" fontId="19" fillId="0" borderId="4" xfId="3" applyNumberFormat="1" applyFont="1" applyBorder="1" applyAlignment="1">
      <alignment horizontal="center" vertical="center" wrapText="1"/>
    </xf>
    <xf numFmtId="2" fontId="20" fillId="0" borderId="4" xfId="3" applyNumberFormat="1" applyFont="1" applyBorder="1" applyAlignment="1">
      <alignment horizontal="center" vertical="center" wrapText="1"/>
    </xf>
    <xf numFmtId="49" fontId="13" fillId="0" borderId="4" xfId="3" quotePrefix="1" applyNumberFormat="1" applyFont="1" applyBorder="1" applyAlignment="1">
      <alignment horizontal="center" vertical="top" wrapText="1"/>
    </xf>
    <xf numFmtId="1" fontId="20" fillId="0" borderId="4" xfId="3" applyNumberFormat="1" applyFont="1" applyBorder="1" applyAlignment="1">
      <alignment horizontal="center" vertical="top" wrapText="1"/>
    </xf>
    <xf numFmtId="0" fontId="20" fillId="0" borderId="4" xfId="3" applyFont="1" applyBorder="1" applyAlignment="1">
      <alignment vertical="top" wrapText="1"/>
    </xf>
    <xf numFmtId="10" fontId="12" fillId="7" borderId="4" xfId="3" applyNumberFormat="1" applyFont="1" applyFill="1" applyBorder="1" applyAlignment="1">
      <alignment horizontal="center" vertical="center" wrapText="1"/>
    </xf>
    <xf numFmtId="2" fontId="12" fillId="7" borderId="4" xfId="3" applyNumberFormat="1" applyFont="1" applyFill="1" applyBorder="1" applyAlignment="1">
      <alignment horizontal="center" vertical="center" wrapText="1"/>
    </xf>
    <xf numFmtId="0" fontId="12" fillId="8" borderId="4" xfId="3" applyFont="1" applyFill="1" applyBorder="1" applyAlignment="1">
      <alignment vertical="top" wrapText="1"/>
    </xf>
    <xf numFmtId="0" fontId="12" fillId="7" borderId="4" xfId="3" applyFont="1" applyFill="1" applyBorder="1" applyAlignment="1">
      <alignment horizontal="center" vertical="top" wrapText="1"/>
    </xf>
    <xf numFmtId="0" fontId="21" fillId="0" borderId="0" xfId="3" applyFont="1"/>
    <xf numFmtId="2" fontId="10" fillId="9" borderId="4" xfId="3" applyNumberFormat="1" applyFont="1" applyFill="1" applyBorder="1" applyAlignment="1">
      <alignment horizontal="center" vertical="center" wrapText="1"/>
    </xf>
    <xf numFmtId="0" fontId="9" fillId="6" borderId="4" xfId="3" applyFont="1" applyFill="1" applyBorder="1" applyAlignment="1">
      <alignment vertical="top" wrapText="1"/>
    </xf>
    <xf numFmtId="10" fontId="8" fillId="0" borderId="0" xfId="3" applyNumberFormat="1" applyFont="1" applyAlignment="1">
      <alignment vertical="center"/>
    </xf>
    <xf numFmtId="2" fontId="22" fillId="0" borderId="0" xfId="3" applyNumberFormat="1" applyFont="1" applyAlignment="1">
      <alignment horizontal="center" vertical="center"/>
    </xf>
    <xf numFmtId="0" fontId="13" fillId="0" borderId="0" xfId="3" applyFont="1" applyAlignment="1">
      <alignment vertical="top" wrapText="1"/>
    </xf>
    <xf numFmtId="0" fontId="13" fillId="0" borderId="0" xfId="3" applyFont="1" applyAlignment="1">
      <alignment horizontal="center" vertical="top"/>
    </xf>
    <xf numFmtId="0" fontId="12" fillId="0" borderId="0" xfId="3" applyFont="1" applyAlignment="1">
      <alignment horizontal="center" vertical="top"/>
    </xf>
    <xf numFmtId="0" fontId="12" fillId="0" borderId="0" xfId="3" applyFont="1" applyAlignment="1">
      <alignment vertical="top"/>
    </xf>
    <xf numFmtId="10" fontId="11" fillId="6" borderId="4" xfId="3" applyNumberFormat="1" applyFont="1" applyFill="1" applyBorder="1" applyAlignment="1">
      <alignment horizontal="center" vertical="center" wrapText="1"/>
    </xf>
    <xf numFmtId="2" fontId="11" fillId="6" borderId="4" xfId="3" applyNumberFormat="1" applyFont="1" applyFill="1" applyBorder="1" applyAlignment="1">
      <alignment horizontal="center" vertical="center" wrapText="1"/>
    </xf>
    <xf numFmtId="10" fontId="20" fillId="0" borderId="4" xfId="3" applyNumberFormat="1" applyFont="1" applyBorder="1" applyAlignment="1">
      <alignment horizontal="center" vertical="center" wrapText="1"/>
    </xf>
    <xf numFmtId="49" fontId="13" fillId="0" borderId="4" xfId="3" applyNumberFormat="1" applyFont="1" applyBorder="1" applyAlignment="1">
      <alignment vertical="top" wrapText="1"/>
    </xf>
    <xf numFmtId="0" fontId="23" fillId="5" borderId="4" xfId="3" applyFont="1" applyFill="1" applyBorder="1" applyAlignment="1">
      <alignment horizontal="center" vertical="center" wrapText="1"/>
    </xf>
    <xf numFmtId="10" fontId="23" fillId="5" borderId="4" xfId="3" applyNumberFormat="1" applyFont="1" applyFill="1" applyBorder="1" applyAlignment="1">
      <alignment horizontal="center" vertical="center" wrapText="1"/>
    </xf>
    <xf numFmtId="2" fontId="23" fillId="5" borderId="4" xfId="3" applyNumberFormat="1" applyFont="1" applyFill="1" applyBorder="1" applyAlignment="1">
      <alignment horizontal="center" vertical="center" wrapText="1"/>
    </xf>
    <xf numFmtId="0" fontId="24" fillId="0" borderId="0" xfId="3" applyFont="1"/>
    <xf numFmtId="0" fontId="23" fillId="0" borderId="0" xfId="3" applyFont="1" applyAlignment="1">
      <alignment horizontal="center" vertical="center" wrapText="1"/>
    </xf>
    <xf numFmtId="10" fontId="23" fillId="0" borderId="0" xfId="3" applyNumberFormat="1" applyFont="1" applyAlignment="1">
      <alignment horizontal="center" vertical="center" wrapText="1"/>
    </xf>
    <xf numFmtId="2" fontId="23" fillId="0" borderId="0" xfId="3" applyNumberFormat="1" applyFont="1" applyAlignment="1">
      <alignment horizontal="center" vertical="center" wrapText="1"/>
    </xf>
    <xf numFmtId="0" fontId="25" fillId="0" borderId="0" xfId="3" applyFont="1" applyAlignment="1">
      <alignment horizontal="left" vertical="center"/>
    </xf>
    <xf numFmtId="0" fontId="11" fillId="0" borderId="4" xfId="0" applyFont="1" applyBorder="1" applyAlignment="1">
      <alignment horizontal="center" vertical="top"/>
    </xf>
    <xf numFmtId="0" fontId="2" fillId="0" borderId="6" xfId="2" applyBorder="1" applyAlignment="1">
      <alignment vertical="top" wrapText="1"/>
    </xf>
    <xf numFmtId="2" fontId="0" fillId="0" borderId="6" xfId="0" applyNumberFormat="1" applyBorder="1" applyAlignment="1">
      <alignment horizontal="center" vertical="center" wrapText="1"/>
    </xf>
    <xf numFmtId="2" fontId="26" fillId="0" borderId="6" xfId="0" applyNumberFormat="1" applyFont="1" applyBorder="1" applyAlignment="1">
      <alignment horizontal="center" vertical="center" wrapText="1"/>
    </xf>
    <xf numFmtId="10" fontId="16" fillId="0" borderId="4" xfId="0" applyNumberFormat="1" applyFont="1" applyBorder="1" applyAlignment="1">
      <alignment horizontal="left" vertical="top" wrapText="1"/>
    </xf>
    <xf numFmtId="0" fontId="16" fillId="0" borderId="4" xfId="0" applyFont="1" applyBorder="1" applyAlignment="1">
      <alignment horizontal="left" vertical="top" wrapText="1"/>
    </xf>
    <xf numFmtId="0" fontId="16" fillId="0" borderId="4" xfId="0" applyFont="1" applyBorder="1" applyAlignment="1">
      <alignment vertical="top" wrapText="1"/>
    </xf>
    <xf numFmtId="0" fontId="16" fillId="0" borderId="7" xfId="0" applyFont="1" applyBorder="1" applyAlignment="1">
      <alignment horizontal="left" vertical="top" wrapText="1"/>
    </xf>
    <xf numFmtId="0" fontId="13" fillId="0" borderId="4" xfId="0" quotePrefix="1" applyFont="1" applyBorder="1" applyAlignment="1">
      <alignment horizontal="center" vertical="top"/>
    </xf>
    <xf numFmtId="10" fontId="12" fillId="0" borderId="11" xfId="0" applyNumberFormat="1" applyFont="1" applyBorder="1" applyAlignment="1">
      <alignment horizontal="left" vertical="top" wrapText="1"/>
    </xf>
    <xf numFmtId="10" fontId="11" fillId="0" borderId="9" xfId="0" applyNumberFormat="1" applyFont="1" applyBorder="1" applyAlignment="1">
      <alignment horizontal="left" vertical="top" wrapText="1"/>
    </xf>
    <xf numFmtId="10" fontId="12" fillId="0" borderId="1" xfId="0" applyNumberFormat="1" applyFont="1" applyBorder="1" applyAlignment="1">
      <alignment horizontal="left" vertical="top" wrapText="1"/>
    </xf>
    <xf numFmtId="10" fontId="16" fillId="0" borderId="10" xfId="0" applyNumberFormat="1" applyFont="1" applyBorder="1" applyAlignment="1">
      <alignment vertical="top" wrapText="1"/>
    </xf>
    <xf numFmtId="0" fontId="14" fillId="0" borderId="7" xfId="0" applyFont="1" applyBorder="1" applyAlignment="1">
      <alignment horizontal="left" vertical="top" wrapText="1"/>
    </xf>
    <xf numFmtId="0" fontId="2" fillId="0" borderId="6" xfId="2" applyBorder="1" applyAlignment="1">
      <alignment horizontal="left" vertical="top" wrapText="1"/>
    </xf>
    <xf numFmtId="0" fontId="12" fillId="10" borderId="4" xfId="0" applyFont="1" applyFill="1" applyBorder="1" applyAlignment="1">
      <alignment vertical="top" wrapText="1"/>
    </xf>
    <xf numFmtId="0" fontId="12" fillId="10" borderId="4" xfId="0" applyFont="1" applyFill="1" applyBorder="1" applyAlignment="1">
      <alignment horizontal="center" vertical="top"/>
    </xf>
    <xf numFmtId="0" fontId="27" fillId="10" borderId="4" xfId="0" applyFont="1" applyFill="1" applyBorder="1" applyAlignment="1">
      <alignment vertical="top"/>
    </xf>
    <xf numFmtId="0" fontId="27" fillId="10" borderId="4" xfId="0" applyFont="1" applyFill="1" applyBorder="1" applyAlignment="1">
      <alignment vertical="top" wrapText="1"/>
    </xf>
    <xf numFmtId="2" fontId="12" fillId="10" borderId="4" xfId="0" applyNumberFormat="1" applyFont="1" applyFill="1" applyBorder="1" applyAlignment="1">
      <alignment horizontal="center" vertical="center" wrapText="1"/>
    </xf>
    <xf numFmtId="2" fontId="12" fillId="10" borderId="4" xfId="0" applyNumberFormat="1" applyFont="1" applyFill="1" applyBorder="1" applyAlignment="1">
      <alignment horizontal="center" vertical="top" wrapText="1"/>
    </xf>
    <xf numFmtId="10" fontId="12" fillId="10" borderId="1" xfId="0" applyNumberFormat="1" applyFont="1" applyFill="1" applyBorder="1" applyAlignment="1">
      <alignment horizontal="center" vertical="center" wrapText="1"/>
    </xf>
    <xf numFmtId="10" fontId="12" fillId="10" borderId="5" xfId="0" applyNumberFormat="1" applyFont="1" applyFill="1" applyBorder="1" applyAlignment="1">
      <alignment horizontal="center" vertical="center" wrapText="1"/>
    </xf>
    <xf numFmtId="10" fontId="8" fillId="10" borderId="3" xfId="0" applyNumberFormat="1" applyFont="1" applyFill="1" applyBorder="1" applyAlignment="1">
      <alignment vertical="top"/>
    </xf>
    <xf numFmtId="2" fontId="8" fillId="10" borderId="4" xfId="0" applyNumberFormat="1" applyFont="1" applyFill="1" applyBorder="1" applyAlignment="1">
      <alignment vertical="top"/>
    </xf>
    <xf numFmtId="10" fontId="12" fillId="10" borderId="4" xfId="0" applyNumberFormat="1" applyFont="1" applyFill="1" applyBorder="1" applyAlignment="1">
      <alignment horizontal="left" vertical="top" wrapText="1"/>
    </xf>
    <xf numFmtId="0" fontId="13" fillId="0" borderId="4" xfId="0" applyFont="1" applyBorder="1" applyAlignment="1">
      <alignment vertical="top"/>
    </xf>
    <xf numFmtId="10" fontId="16" fillId="0" borderId="4" xfId="0" quotePrefix="1" applyNumberFormat="1" applyFont="1" applyBorder="1" applyAlignment="1">
      <alignment horizontal="left" vertical="top" wrapText="1"/>
    </xf>
    <xf numFmtId="10" fontId="16" fillId="0" borderId="13" xfId="0" applyNumberFormat="1" applyFont="1" applyBorder="1" applyAlignment="1">
      <alignment horizontal="left" vertical="top" wrapText="1"/>
    </xf>
    <xf numFmtId="0" fontId="28" fillId="0" borderId="7" xfId="0" applyFont="1" applyBorder="1" applyAlignment="1">
      <alignment wrapText="1"/>
    </xf>
    <xf numFmtId="0" fontId="13" fillId="0" borderId="1" xfId="3" applyFont="1" applyBorder="1" applyAlignment="1">
      <alignment horizontal="left" vertical="top" wrapText="1"/>
    </xf>
    <xf numFmtId="0" fontId="6" fillId="0" borderId="2" xfId="3" applyFont="1" applyBorder="1"/>
    <xf numFmtId="0" fontId="6" fillId="0" borderId="3" xfId="3" applyFont="1" applyBorder="1"/>
    <xf numFmtId="0" fontId="12" fillId="8" borderId="1" xfId="3" applyFont="1" applyFill="1" applyBorder="1" applyAlignment="1">
      <alignment horizontal="left" vertical="top" wrapText="1"/>
    </xf>
    <xf numFmtId="0" fontId="9" fillId="6" borderId="1" xfId="3" applyFont="1" applyFill="1" applyBorder="1" applyAlignment="1">
      <alignment horizontal="center" vertical="top" wrapText="1"/>
    </xf>
    <xf numFmtId="0" fontId="18" fillId="5" borderId="11" xfId="3" applyFont="1" applyFill="1" applyBorder="1" applyAlignment="1">
      <alignment horizontal="center" vertical="center" wrapText="1"/>
    </xf>
    <xf numFmtId="0" fontId="6" fillId="0" borderId="12" xfId="3" applyFont="1" applyBorder="1"/>
    <xf numFmtId="0" fontId="12" fillId="9" borderId="1" xfId="3" applyFont="1" applyFill="1" applyBorder="1" applyAlignment="1">
      <alignment horizontal="center" vertical="top" wrapText="1"/>
    </xf>
    <xf numFmtId="0" fontId="10" fillId="9" borderId="1" xfId="3" applyFont="1" applyFill="1" applyBorder="1" applyAlignment="1">
      <alignment horizontal="left" vertical="top" wrapText="1"/>
    </xf>
    <xf numFmtId="0" fontId="25" fillId="0" borderId="0" xfId="3" applyFont="1" applyAlignment="1">
      <alignment horizontal="left" vertical="center"/>
    </xf>
    <xf numFmtId="0" fontId="15" fillId="0" borderId="0" xfId="3"/>
    <xf numFmtId="0" fontId="23" fillId="5" borderId="1" xfId="3" applyFont="1" applyFill="1" applyBorder="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center" vertical="top"/>
    </xf>
    <xf numFmtId="0" fontId="5" fillId="2" borderId="1" xfId="0" applyFont="1" applyFill="1" applyBorder="1" applyAlignment="1">
      <alignment horizontal="center" vertical="center" wrapText="1"/>
    </xf>
    <xf numFmtId="0" fontId="6" fillId="0" borderId="2" xfId="0" applyFont="1" applyBorder="1"/>
    <xf numFmtId="0" fontId="6" fillId="0" borderId="3" xfId="0" applyFont="1" applyBorder="1"/>
    <xf numFmtId="1" fontId="11" fillId="0" borderId="4" xfId="0" applyNumberFormat="1" applyFont="1" applyBorder="1" applyAlignment="1">
      <alignment horizontal="center" vertical="top"/>
    </xf>
    <xf numFmtId="10" fontId="8" fillId="0" borderId="3" xfId="0" applyNumberFormat="1" applyFont="1" applyBorder="1"/>
    <xf numFmtId="2" fontId="8" fillId="0" borderId="4" xfId="0" applyNumberFormat="1" applyFont="1" applyBorder="1"/>
    <xf numFmtId="10" fontId="11" fillId="0" borderId="1" xfId="0" applyNumberFormat="1" applyFont="1" applyBorder="1" applyAlignment="1">
      <alignment horizontal="left" vertical="top" wrapText="1"/>
    </xf>
    <xf numFmtId="2" fontId="13" fillId="0" borderId="4" xfId="0" applyNumberFormat="1" applyFont="1" applyBorder="1" applyAlignment="1">
      <alignment horizontal="left" vertical="top" wrapText="1"/>
    </xf>
    <xf numFmtId="10" fontId="13" fillId="0" borderId="1" xfId="0" applyNumberFormat="1" applyFont="1" applyBorder="1" applyAlignment="1">
      <alignment horizontal="center" vertical="center" wrapText="1"/>
    </xf>
    <xf numFmtId="10" fontId="13" fillId="0" borderId="5" xfId="0" applyNumberFormat="1" applyFont="1" applyBorder="1" applyAlignment="1">
      <alignment horizontal="center" vertical="center" wrapText="1"/>
    </xf>
    <xf numFmtId="10" fontId="13" fillId="0" borderId="4" xfId="0" applyNumberFormat="1" applyFont="1" applyBorder="1" applyAlignment="1">
      <alignment horizontal="center" vertical="center" wrapText="1"/>
    </xf>
    <xf numFmtId="0" fontId="29" fillId="0" borderId="1" xfId="0" quotePrefix="1" applyFont="1" applyBorder="1" applyAlignment="1">
      <alignment horizontal="left" vertical="top" wrapText="1"/>
    </xf>
    <xf numFmtId="10" fontId="21" fillId="0" borderId="4" xfId="0" applyNumberFormat="1" applyFont="1" applyBorder="1" applyAlignment="1">
      <alignment horizontal="center" vertical="center" wrapText="1"/>
    </xf>
    <xf numFmtId="10" fontId="13" fillId="0" borderId="3" xfId="0" applyNumberFormat="1" applyFont="1" applyBorder="1" applyAlignment="1">
      <alignment wrapText="1"/>
    </xf>
    <xf numFmtId="10" fontId="8" fillId="0" borderId="4" xfId="0" applyNumberFormat="1" applyFont="1" applyBorder="1" applyAlignment="1">
      <alignment wrapText="1"/>
    </xf>
    <xf numFmtId="2" fontId="30" fillId="0" borderId="4" xfId="0" applyNumberFormat="1" applyFont="1" applyBorder="1" applyAlignment="1">
      <alignment horizontal="center" vertical="center" wrapText="1"/>
    </xf>
    <xf numFmtId="0" fontId="31" fillId="0" borderId="1" xfId="0" applyFont="1" applyBorder="1" applyAlignment="1">
      <alignment horizontal="center" vertical="top" wrapText="1"/>
    </xf>
    <xf numFmtId="0" fontId="13" fillId="0" borderId="4" xfId="0" quotePrefix="1" applyFont="1" applyBorder="1" applyAlignment="1">
      <alignment vertical="top" wrapText="1"/>
    </xf>
    <xf numFmtId="0" fontId="13" fillId="4" borderId="4" xfId="0" applyFont="1" applyFill="1" applyBorder="1" applyAlignment="1">
      <alignment horizontal="center" vertical="center"/>
    </xf>
    <xf numFmtId="10" fontId="13" fillId="0" borderId="1" xfId="0" applyNumberFormat="1" applyFont="1" applyBorder="1" applyAlignment="1">
      <alignment horizontal="left" vertical="top"/>
    </xf>
    <xf numFmtId="0" fontId="32" fillId="0" borderId="4" xfId="0" applyFont="1" applyBorder="1" applyAlignment="1">
      <alignment vertical="top" wrapText="1"/>
    </xf>
    <xf numFmtId="0" fontId="32" fillId="0" borderId="4" xfId="0" applyFont="1" applyBorder="1" applyAlignment="1">
      <alignment horizontal="center" vertical="top"/>
    </xf>
    <xf numFmtId="2" fontId="30" fillId="0" borderId="4" xfId="0" applyNumberFormat="1" applyFont="1" applyBorder="1" applyAlignment="1">
      <alignment horizontal="left" vertical="top" wrapText="1"/>
    </xf>
    <xf numFmtId="2" fontId="30" fillId="0" borderId="1" xfId="0" applyNumberFormat="1" applyFont="1" applyBorder="1" applyAlignment="1">
      <alignment horizontal="center" vertical="center" wrapText="1"/>
    </xf>
    <xf numFmtId="2" fontId="30" fillId="0" borderId="5" xfId="0" applyNumberFormat="1" applyFont="1" applyBorder="1" applyAlignment="1">
      <alignment horizontal="center" vertical="center" wrapText="1"/>
    </xf>
    <xf numFmtId="2" fontId="8" fillId="0" borderId="3" xfId="0" applyNumberFormat="1" applyFont="1" applyBorder="1" applyAlignment="1">
      <alignment vertical="top"/>
    </xf>
    <xf numFmtId="2" fontId="30" fillId="0" borderId="1" xfId="0" applyNumberFormat="1" applyFont="1" applyBorder="1" applyAlignment="1">
      <alignment horizontal="left" vertical="top" wrapText="1"/>
    </xf>
    <xf numFmtId="0" fontId="30" fillId="0" borderId="4" xfId="0" applyFont="1" applyBorder="1" applyAlignment="1">
      <alignment vertical="top" wrapText="1"/>
    </xf>
    <xf numFmtId="0" fontId="30" fillId="0" borderId="4" xfId="0" applyFont="1" applyBorder="1" applyAlignment="1">
      <alignment horizontal="center" vertical="top"/>
    </xf>
    <xf numFmtId="0" fontId="20" fillId="0" borderId="4" xfId="0" quotePrefix="1" applyFont="1" applyBorder="1" applyAlignment="1">
      <alignment horizontal="center" vertical="top"/>
    </xf>
    <xf numFmtId="0" fontId="20" fillId="0" borderId="3" xfId="0" applyFont="1" applyBorder="1" applyAlignment="1">
      <alignment horizontal="left" vertical="top" wrapText="1"/>
    </xf>
    <xf numFmtId="2" fontId="20" fillId="0" borderId="4" xfId="0" applyNumberFormat="1" applyFont="1" applyBorder="1" applyAlignment="1">
      <alignment horizontal="center" vertical="center" wrapText="1"/>
    </xf>
    <xf numFmtId="2" fontId="20" fillId="0" borderId="4" xfId="0" applyNumberFormat="1" applyFont="1" applyBorder="1" applyAlignment="1">
      <alignment horizontal="left" vertical="top" wrapText="1"/>
    </xf>
    <xf numFmtId="10" fontId="20" fillId="0" borderId="4" xfId="0" applyNumberFormat="1" applyFont="1" applyBorder="1" applyAlignment="1">
      <alignment horizontal="center" vertical="center" wrapText="1"/>
    </xf>
    <xf numFmtId="2" fontId="33" fillId="0" borderId="6" xfId="4" applyNumberFormat="1" applyBorder="1" applyAlignment="1">
      <alignment horizontal="center" vertical="center" wrapText="1"/>
    </xf>
    <xf numFmtId="2" fontId="8" fillId="0" borderId="3" xfId="0" applyNumberFormat="1" applyFont="1" applyBorder="1" applyAlignment="1">
      <alignment wrapText="1"/>
    </xf>
    <xf numFmtId="2" fontId="8" fillId="0" borderId="4" xfId="0" applyNumberFormat="1" applyFont="1" applyBorder="1" applyAlignment="1">
      <alignment horizontal="center" wrapText="1"/>
    </xf>
    <xf numFmtId="0" fontId="20" fillId="0" borderId="4" xfId="0" applyFont="1" applyBorder="1" applyAlignment="1">
      <alignment horizontal="right" vertical="top"/>
    </xf>
    <xf numFmtId="2" fontId="34" fillId="0" borderId="7" xfId="4" applyNumberFormat="1" applyFont="1" applyBorder="1" applyAlignment="1" applyProtection="1">
      <alignment horizontal="left" vertical="top" wrapText="1"/>
      <protection locked="0"/>
    </xf>
    <xf numFmtId="2" fontId="2" fillId="0" borderId="6" xfId="2" applyNumberFormat="1" applyFill="1" applyBorder="1" applyAlignment="1" applyProtection="1">
      <alignment horizontal="left" vertical="top" wrapText="1"/>
      <protection locked="0"/>
    </xf>
    <xf numFmtId="0" fontId="20" fillId="0" borderId="4" xfId="0" applyFont="1" applyBorder="1" applyAlignment="1">
      <alignment horizontal="center" vertical="top"/>
    </xf>
    <xf numFmtId="0" fontId="20" fillId="0" borderId="3" xfId="0" quotePrefix="1" applyFont="1" applyBorder="1" applyAlignment="1">
      <alignment horizontal="left" vertical="top" wrapText="1"/>
    </xf>
    <xf numFmtId="2" fontId="20" fillId="4" borderId="4" xfId="0" applyNumberFormat="1" applyFont="1" applyFill="1" applyBorder="1" applyAlignment="1">
      <alignment horizontal="center" vertical="center" wrapText="1"/>
    </xf>
    <xf numFmtId="0" fontId="20" fillId="0" borderId="4" xfId="0" quotePrefix="1" applyFont="1" applyBorder="1" applyAlignment="1">
      <alignment horizontal="right" vertical="top"/>
    </xf>
    <xf numFmtId="0" fontId="11" fillId="0" borderId="1" xfId="0" applyFont="1" applyBorder="1" applyAlignment="1">
      <alignment vertical="top"/>
    </xf>
    <xf numFmtId="0" fontId="11" fillId="0" borderId="3" xfId="0" applyFont="1" applyBorder="1" applyAlignment="1">
      <alignment vertical="top" wrapText="1"/>
    </xf>
    <xf numFmtId="2" fontId="28" fillId="0" borderId="7" xfId="4" applyNumberFormat="1" applyFont="1" applyBorder="1" applyAlignment="1" applyProtection="1">
      <alignment horizontal="left" vertical="top" wrapText="1"/>
      <protection locked="0"/>
    </xf>
    <xf numFmtId="2" fontId="8" fillId="0" borderId="3" xfId="0" applyNumberFormat="1" applyFont="1" applyBorder="1"/>
  </cellXfs>
  <cellStyles count="5">
    <cellStyle name="Hyperlink" xfId="2" builtinId="8"/>
    <cellStyle name="Normal" xfId="0" builtinId="0"/>
    <cellStyle name="Normal 2" xfId="3" xr:uid="{E07D84AA-A39F-4FE0-AAF1-E63855EF4704}"/>
    <cellStyle name="Normal 3" xfId="4" xr:uid="{075CE10B-5B35-46FD-BAEE-281A66C816E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TIK\Downloads\23.%20STTAL%20(78.78).xlsx" TargetMode="External"/><Relationship Id="rId1" Type="http://schemas.openxmlformats.org/officeDocument/2006/relationships/externalLinkPath" Target="/Users/PTIK/Downloads/23.%20STTAL%20(78.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awaban"/>
    </sheetNames>
    <sheetDataSet>
      <sheetData sheetId="0">
        <row r="5">
          <cell r="R5">
            <v>2.5995833333333334</v>
          </cell>
        </row>
        <row r="22">
          <cell r="R22">
            <v>1.9733333333333332</v>
          </cell>
        </row>
        <row r="35">
          <cell r="R35">
            <v>3.7241666666666666</v>
          </cell>
        </row>
        <row r="60">
          <cell r="R60">
            <v>3.7510416666666666</v>
          </cell>
        </row>
        <row r="74">
          <cell r="R74">
            <v>4.2097499999999997</v>
          </cell>
        </row>
        <row r="98">
          <cell r="R98">
            <v>3.3174999999999999</v>
          </cell>
        </row>
        <row r="124">
          <cell r="R124">
            <v>2.42</v>
          </cell>
        </row>
        <row r="136">
          <cell r="R136">
            <v>2.335</v>
          </cell>
        </row>
        <row r="146">
          <cell r="R146">
            <v>3.5</v>
          </cell>
        </row>
        <row r="156">
          <cell r="R156">
            <v>4.01</v>
          </cell>
        </row>
        <row r="165">
          <cell r="R165">
            <v>6.875</v>
          </cell>
        </row>
        <row r="188">
          <cell r="R188">
            <v>3.7625000000000002</v>
          </cell>
        </row>
        <row r="200">
          <cell r="R200">
            <v>16.362500000000001</v>
          </cell>
        </row>
        <row r="201">
          <cell r="R201">
            <v>3.75</v>
          </cell>
        </row>
        <row r="203">
          <cell r="R203">
            <v>16.1875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folders/1lyuCPlRsejL22lvRZCTKqbKTorg_S4Fx?usp=sharing" TargetMode="External"/><Relationship Id="rId13" Type="http://schemas.openxmlformats.org/officeDocument/2006/relationships/hyperlink" Target="https://drive.google.com/drive/folders/1dxqYcu0fW7QamVPplNlMLTLOXTgIYXWQ?usp=sharing" TargetMode="External"/><Relationship Id="rId18" Type="http://schemas.openxmlformats.org/officeDocument/2006/relationships/hyperlink" Target="https://drive.google.com/drive/folders/14LVr-EwqKyp6ryZZ3uqUEZ-fJT8f-f7g?usp=sharing" TargetMode="External"/><Relationship Id="rId26" Type="http://schemas.openxmlformats.org/officeDocument/2006/relationships/hyperlink" Target="https://drive.google.com/drive/folders/1EPBFAzJgG6RdEBFmfgDXz3JwJPXeV4un?usp=sharing" TargetMode="External"/><Relationship Id="rId3" Type="http://schemas.openxmlformats.org/officeDocument/2006/relationships/hyperlink" Target="https://drive.google.com/drive/folders/1WG4CFXauauqEUq5C1tsOYpzvvCYmcwyP?usp=sharing" TargetMode="External"/><Relationship Id="rId21" Type="http://schemas.openxmlformats.org/officeDocument/2006/relationships/hyperlink" Target="https://drive.google.com/drive/folders/1XY0OSHFvR0LXkFiOaQKhyl-VrXViUyBe?usp=sharing" TargetMode="External"/><Relationship Id="rId7" Type="http://schemas.openxmlformats.org/officeDocument/2006/relationships/hyperlink" Target="https://drive.google.com/drive/folders/1boaRyBgcJ4DXvckYvQbv8bQ6FMihE_Mg?usp=sharing" TargetMode="External"/><Relationship Id="rId12" Type="http://schemas.openxmlformats.org/officeDocument/2006/relationships/hyperlink" Target="https://drive.google.com/drive/folders/1GiX_37EUALTgEWXQdIf6JeWZey2SzL8h?usp=sharing" TargetMode="External"/><Relationship Id="rId17" Type="http://schemas.openxmlformats.org/officeDocument/2006/relationships/hyperlink" Target="https://drive.google.com/drive/folders/1cnqIxRRFCRegLhVzSMV-XOBxoUUckBjC?usp=sharing" TargetMode="External"/><Relationship Id="rId25" Type="http://schemas.openxmlformats.org/officeDocument/2006/relationships/hyperlink" Target="https://drive.google.com/drive/folders/1E4g9YTmla6NtXkpG4B_3aQUcN0lOvl34?usp=sharing" TargetMode="External"/><Relationship Id="rId2" Type="http://schemas.openxmlformats.org/officeDocument/2006/relationships/hyperlink" Target="https://drive.google.com/drive/folders/1DzX_jBZfX29M0huMBp62fl0C5IhIWCaX?usp=sharing" TargetMode="External"/><Relationship Id="rId16" Type="http://schemas.openxmlformats.org/officeDocument/2006/relationships/hyperlink" Target="https://drive.google.com/drive/folders/11NII6ieXfksBA35xZ6nZkSycuQHb301y?usp=sharing" TargetMode="External"/><Relationship Id="rId20" Type="http://schemas.openxmlformats.org/officeDocument/2006/relationships/hyperlink" Target="https://drive.google.com/drive/folders/1_bmc1GAHro1KhtN5wxkYkT9lGB3CPRHc?usp=sharing" TargetMode="External"/><Relationship Id="rId29" Type="http://schemas.openxmlformats.org/officeDocument/2006/relationships/hyperlink" Target="https://drive.google.com/drive/folders/1soHe9itQS4FZt1u4ptHXhkL9BlWdQRJ5?usp=sharing" TargetMode="External"/><Relationship Id="rId1" Type="http://schemas.openxmlformats.org/officeDocument/2006/relationships/hyperlink" Target="https://drive.google.com/drive/folders/1_VCavme0n6AOqGFvUKKwpmtiC8Dy_WPn?usp=sharing" TargetMode="External"/><Relationship Id="rId6" Type="http://schemas.openxmlformats.org/officeDocument/2006/relationships/hyperlink" Target="https://drive.google.com/drive/folders/1RNB38BYme6ktf69v61OLZtARy311JleZ?usp=sharing" TargetMode="External"/><Relationship Id="rId11" Type="http://schemas.openxmlformats.org/officeDocument/2006/relationships/hyperlink" Target="https://drive.google.com/drive/folders/1aBPHp6_q3hal48vZxbmp83HVwpRS9lUE?usp=sharing" TargetMode="External"/><Relationship Id="rId24" Type="http://schemas.openxmlformats.org/officeDocument/2006/relationships/hyperlink" Target="https://drive.google.com/drive/folders/1E4g9YTmla6NtXkpG4B_3aQUcN0lOvl34?usp=sharing" TargetMode="External"/><Relationship Id="rId5" Type="http://schemas.openxmlformats.org/officeDocument/2006/relationships/hyperlink" Target="https://drive.google.com/drive/folders/19NDIOxPf9Oxe3XfaNRte7B4gkS9S150g?usp=sharing" TargetMode="External"/><Relationship Id="rId15" Type="http://schemas.openxmlformats.org/officeDocument/2006/relationships/hyperlink" Target="https://drive.google.com/drive/folders/10O67WC_TPVeHohAGHsJK5CKe49ATr0CY?usp=sharing" TargetMode="External"/><Relationship Id="rId23" Type="http://schemas.openxmlformats.org/officeDocument/2006/relationships/hyperlink" Target="https://drive.google.com/drive/folders/1BwlNu9kPBmK2t5oxML7Mp6kv5leecJ00?usp=sharing" TargetMode="External"/><Relationship Id="rId28" Type="http://schemas.openxmlformats.org/officeDocument/2006/relationships/hyperlink" Target="https://drive.google.com/drive/folders/1sO2Uq4CYLtT2_ySIOBjkseiO_7dsI0om?usp=sharing" TargetMode="External"/><Relationship Id="rId10" Type="http://schemas.openxmlformats.org/officeDocument/2006/relationships/hyperlink" Target="https://drive.google.com/drive/folders/1puE8kt1F6EKnIzaH6gOCyVmzguM2-CV2?usp=sharing" TargetMode="External"/><Relationship Id="rId19" Type="http://schemas.openxmlformats.org/officeDocument/2006/relationships/hyperlink" Target="https://drive.google.com/drive/folders/1Xmz7RhbSNn-F9_z7e14uh69NpuUTQJL5?usp=sharing" TargetMode="External"/><Relationship Id="rId4" Type="http://schemas.openxmlformats.org/officeDocument/2006/relationships/hyperlink" Target="https://drive.google.com/drive/folders/1Pv68hxFyVSqV5aAtx0k7u5W4pbWtOJII?usp=sharing" TargetMode="External"/><Relationship Id="rId9" Type="http://schemas.openxmlformats.org/officeDocument/2006/relationships/hyperlink" Target="https://drive.google.com/drive/folders/11cwWpJqkVkEwfEY1MjEv4fMzyJUWG2eE?usp=sharing" TargetMode="External"/><Relationship Id="rId14" Type="http://schemas.openxmlformats.org/officeDocument/2006/relationships/hyperlink" Target="https://drive.google.com/drive/folders/1OjFPsVgNBoyZHSicLJixyd2K3VobfXB6?usp=sharing" TargetMode="External"/><Relationship Id="rId22" Type="http://schemas.openxmlformats.org/officeDocument/2006/relationships/hyperlink" Target="https://drive.google.com/drive/folders/1anrmxMep29ASULfbsTGDu1Ig6buNvvv6?usp=sharing" TargetMode="External"/><Relationship Id="rId27" Type="http://schemas.openxmlformats.org/officeDocument/2006/relationships/hyperlink" Target="https://drive.google.com/drive/folders/1_IqTlc325TgF_QLOdbnHdlnHCbT3zjx2?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9F5EC-F14C-42C1-9F39-A877F7061CD9}">
  <sheetPr>
    <pageSetUpPr fitToPage="1"/>
  </sheetPr>
  <dimension ref="A1:M22"/>
  <sheetViews>
    <sheetView showGridLines="0" topLeftCell="F1" workbookViewId="0">
      <pane ySplit="4" topLeftCell="A5" activePane="bottomLeft" state="frozen"/>
      <selection pane="bottomLeft" activeCell="C14" sqref="C14:G14"/>
    </sheetView>
  </sheetViews>
  <sheetFormatPr defaultColWidth="14.42578125" defaultRowHeight="15" customHeight="1"/>
  <cols>
    <col min="1" max="1" width="6.140625" style="46" hidden="1" customWidth="1"/>
    <col min="2" max="2" width="4" style="46" customWidth="1"/>
    <col min="3" max="3" width="4.140625" style="46" customWidth="1"/>
    <col min="4" max="4" width="3.42578125" style="46" customWidth="1"/>
    <col min="5" max="5" width="4.42578125" style="46" customWidth="1"/>
    <col min="6" max="6" width="3.28515625" style="46" customWidth="1"/>
    <col min="7" max="7" width="54.140625" style="46" customWidth="1"/>
    <col min="8" max="8" width="10.28515625" style="46" customWidth="1"/>
    <col min="9" max="9" width="20.5703125" style="46" customWidth="1"/>
    <col min="10" max="10" width="14.140625" style="46" customWidth="1"/>
    <col min="11" max="11" width="15.85546875" style="46" customWidth="1"/>
    <col min="12" max="12" width="16.85546875" style="46" customWidth="1"/>
    <col min="13" max="13" width="21.140625" style="46" customWidth="1"/>
    <col min="14" max="16384" width="14.42578125" style="46"/>
  </cols>
  <sheetData>
    <row r="1" spans="1:13" ht="30" customHeight="1">
      <c r="A1" s="80"/>
      <c r="B1" s="84" t="s">
        <v>61</v>
      </c>
      <c r="C1" s="81"/>
      <c r="D1" s="81"/>
      <c r="E1" s="81"/>
      <c r="F1" s="81"/>
      <c r="G1" s="81"/>
      <c r="H1" s="83"/>
      <c r="I1" s="83"/>
      <c r="J1" s="83"/>
      <c r="K1" s="83"/>
      <c r="L1" s="82"/>
      <c r="M1" s="81"/>
    </row>
    <row r="2" spans="1:13" ht="15" customHeight="1">
      <c r="A2" s="80"/>
      <c r="B2" s="124" t="s">
        <v>60</v>
      </c>
      <c r="C2" s="125"/>
      <c r="D2" s="125"/>
      <c r="E2" s="125"/>
      <c r="F2" s="125"/>
      <c r="G2" s="125"/>
      <c r="H2" s="83"/>
      <c r="I2" s="83"/>
      <c r="J2" s="83"/>
      <c r="K2" s="83"/>
      <c r="L2" s="82"/>
      <c r="M2" s="81"/>
    </row>
    <row r="3" spans="1:13" ht="15" customHeight="1">
      <c r="A3" s="80"/>
      <c r="B3" s="81"/>
      <c r="C3" s="81"/>
      <c r="D3" s="81"/>
      <c r="E3" s="81"/>
      <c r="F3" s="81"/>
      <c r="G3" s="81"/>
      <c r="H3" s="83"/>
      <c r="I3" s="83"/>
      <c r="J3" s="83"/>
      <c r="K3" s="83"/>
      <c r="L3" s="82"/>
      <c r="M3" s="81"/>
    </row>
    <row r="4" spans="1:13" ht="15" customHeight="1">
      <c r="A4" s="80">
        <v>1</v>
      </c>
      <c r="B4" s="126" t="s">
        <v>59</v>
      </c>
      <c r="C4" s="116"/>
      <c r="D4" s="116"/>
      <c r="E4" s="116"/>
      <c r="F4" s="116"/>
      <c r="G4" s="117"/>
      <c r="H4" s="79" t="s">
        <v>2</v>
      </c>
      <c r="I4" s="79" t="s">
        <v>58</v>
      </c>
      <c r="J4" s="79" t="s">
        <v>57</v>
      </c>
      <c r="K4" s="79" t="s">
        <v>6</v>
      </c>
      <c r="L4" s="78" t="s">
        <v>7</v>
      </c>
      <c r="M4" s="77" t="s">
        <v>56</v>
      </c>
    </row>
    <row r="5" spans="1:13" ht="36">
      <c r="A5" s="51">
        <v>3</v>
      </c>
      <c r="B5" s="66" t="s">
        <v>12</v>
      </c>
      <c r="C5" s="123" t="s">
        <v>13</v>
      </c>
      <c r="D5" s="116"/>
      <c r="E5" s="116"/>
      <c r="F5" s="116"/>
      <c r="G5" s="117"/>
      <c r="H5" s="53">
        <v>60</v>
      </c>
      <c r="I5" s="53"/>
      <c r="J5" s="53"/>
      <c r="K5" s="53"/>
      <c r="L5" s="52"/>
      <c r="M5" s="52"/>
    </row>
    <row r="6" spans="1:13" ht="15.75">
      <c r="A6" s="51">
        <v>5</v>
      </c>
      <c r="B6" s="59"/>
      <c r="C6" s="58"/>
      <c r="D6" s="76" t="s">
        <v>15</v>
      </c>
      <c r="E6" s="115" t="s">
        <v>16</v>
      </c>
      <c r="F6" s="116"/>
      <c r="G6" s="117"/>
      <c r="H6" s="56">
        <v>8</v>
      </c>
      <c r="I6" s="56">
        <f>[1]Jawaban!R5</f>
        <v>2.5995833333333334</v>
      </c>
      <c r="J6" s="56">
        <f>[1]Jawaban!R124</f>
        <v>2.42</v>
      </c>
      <c r="K6" s="56">
        <f t="shared" ref="K6:K11" si="0">SUM(I6:J6)</f>
        <v>5.0195833333333333</v>
      </c>
      <c r="L6" s="75">
        <f t="shared" ref="L6:L11" si="1">K6/H6</f>
        <v>0.62744791666666666</v>
      </c>
      <c r="M6" s="75" t="str">
        <f t="shared" ref="M6:M11" si="2">IF(AND($B$2="WBK",L6&gt;=60%),"OK",IF(AND($B$2="WBBM",L6&gt;=75%),"OK","Tidak Lulus"))</f>
        <v>OK</v>
      </c>
    </row>
    <row r="7" spans="1:13" ht="15.75">
      <c r="A7" s="51">
        <v>22</v>
      </c>
      <c r="B7" s="59"/>
      <c r="C7" s="59"/>
      <c r="D7" s="76" t="s">
        <v>55</v>
      </c>
      <c r="E7" s="115" t="s">
        <v>54</v>
      </c>
      <c r="F7" s="116"/>
      <c r="G7" s="117"/>
      <c r="H7" s="56">
        <v>7</v>
      </c>
      <c r="I7" s="56">
        <f>[1]Jawaban!R22</f>
        <v>1.9733333333333332</v>
      </c>
      <c r="J7" s="56">
        <f>[1]Jawaban!R136</f>
        <v>2.335</v>
      </c>
      <c r="K7" s="56">
        <f t="shared" si="0"/>
        <v>4.3083333333333336</v>
      </c>
      <c r="L7" s="75">
        <f t="shared" si="1"/>
        <v>0.61547619047619051</v>
      </c>
      <c r="M7" s="75" t="str">
        <f t="shared" si="2"/>
        <v>OK</v>
      </c>
    </row>
    <row r="8" spans="1:13" ht="15.75">
      <c r="A8" s="51">
        <v>35</v>
      </c>
      <c r="B8" s="59"/>
      <c r="C8" s="59"/>
      <c r="D8" s="76" t="s">
        <v>53</v>
      </c>
      <c r="E8" s="115" t="s">
        <v>52</v>
      </c>
      <c r="F8" s="116"/>
      <c r="G8" s="117"/>
      <c r="H8" s="56">
        <v>10</v>
      </c>
      <c r="I8" s="56">
        <f>[1]Jawaban!R35</f>
        <v>3.7241666666666666</v>
      </c>
      <c r="J8" s="56">
        <f>[1]Jawaban!R146</f>
        <v>3.5</v>
      </c>
      <c r="K8" s="56">
        <f t="shared" si="0"/>
        <v>7.2241666666666671</v>
      </c>
      <c r="L8" s="75">
        <f t="shared" si="1"/>
        <v>0.72241666666666671</v>
      </c>
      <c r="M8" s="75" t="str">
        <f t="shared" si="2"/>
        <v>OK</v>
      </c>
    </row>
    <row r="9" spans="1:13" ht="15.75">
      <c r="A9" s="51">
        <v>60</v>
      </c>
      <c r="B9" s="59"/>
      <c r="C9" s="59"/>
      <c r="D9" s="76" t="s">
        <v>51</v>
      </c>
      <c r="E9" s="115" t="s">
        <v>50</v>
      </c>
      <c r="F9" s="116"/>
      <c r="G9" s="117"/>
      <c r="H9" s="56">
        <v>10</v>
      </c>
      <c r="I9" s="56">
        <f>[1]Jawaban!R60</f>
        <v>3.7510416666666666</v>
      </c>
      <c r="J9" s="56">
        <f>[1]Jawaban!R156</f>
        <v>4.01</v>
      </c>
      <c r="K9" s="56">
        <f t="shared" si="0"/>
        <v>7.7610416666666664</v>
      </c>
      <c r="L9" s="75">
        <f t="shared" si="1"/>
        <v>0.7761041666666666</v>
      </c>
      <c r="M9" s="75" t="str">
        <f t="shared" si="2"/>
        <v>OK</v>
      </c>
    </row>
    <row r="10" spans="1:13" ht="15.75">
      <c r="A10" s="51">
        <v>74</v>
      </c>
      <c r="B10" s="59"/>
      <c r="C10" s="59"/>
      <c r="D10" s="76" t="s">
        <v>49</v>
      </c>
      <c r="E10" s="115" t="s">
        <v>48</v>
      </c>
      <c r="F10" s="116"/>
      <c r="G10" s="117"/>
      <c r="H10" s="56">
        <v>15</v>
      </c>
      <c r="I10" s="56">
        <f>[1]Jawaban!R74</f>
        <v>4.2097499999999997</v>
      </c>
      <c r="J10" s="56">
        <f>[1]Jawaban!R165</f>
        <v>6.875</v>
      </c>
      <c r="K10" s="56">
        <f t="shared" si="0"/>
        <v>11.08475</v>
      </c>
      <c r="L10" s="75">
        <f t="shared" si="1"/>
        <v>0.73898333333333333</v>
      </c>
      <c r="M10" s="75" t="str">
        <f t="shared" si="2"/>
        <v>OK</v>
      </c>
    </row>
    <row r="11" spans="1:13" ht="15.75">
      <c r="A11" s="51">
        <v>102</v>
      </c>
      <c r="B11" s="59"/>
      <c r="C11" s="59"/>
      <c r="D11" s="76" t="s">
        <v>47</v>
      </c>
      <c r="E11" s="115" t="s">
        <v>46</v>
      </c>
      <c r="F11" s="116"/>
      <c r="G11" s="117"/>
      <c r="H11" s="56">
        <v>10</v>
      </c>
      <c r="I11" s="56">
        <f>[1]Jawaban!R98</f>
        <v>3.3174999999999999</v>
      </c>
      <c r="J11" s="56">
        <f>[1]Jawaban!R188</f>
        <v>3.7625000000000002</v>
      </c>
      <c r="K11" s="56">
        <f t="shared" si="0"/>
        <v>7.08</v>
      </c>
      <c r="L11" s="75">
        <f t="shared" si="1"/>
        <v>0.70799999999999996</v>
      </c>
      <c r="M11" s="75" t="str">
        <f t="shared" si="2"/>
        <v>OK</v>
      </c>
    </row>
    <row r="12" spans="1:13" ht="15.75">
      <c r="A12" s="64">
        <v>211</v>
      </c>
      <c r="B12" s="122" t="s">
        <v>45</v>
      </c>
      <c r="C12" s="116"/>
      <c r="D12" s="116"/>
      <c r="E12" s="116"/>
      <c r="F12" s="116"/>
      <c r="G12" s="116"/>
      <c r="H12" s="117"/>
      <c r="I12" s="74"/>
      <c r="J12" s="74"/>
      <c r="K12" s="74">
        <f>SUM(K6:K11)</f>
        <v>42.477874999999997</v>
      </c>
      <c r="L12" s="73">
        <f>K12/H5</f>
        <v>0.70796458333333334</v>
      </c>
      <c r="M12" s="73" t="str">
        <f>IF(AND($B$2="WBK",K12&gt;=40),"OK",IF(AND($B$2="WBBM",K12&gt;=48),"OK","Tidak Lulus"))</f>
        <v>OK</v>
      </c>
    </row>
    <row r="13" spans="1:13" ht="15.75">
      <c r="A13" s="51">
        <v>212</v>
      </c>
      <c r="B13" s="72"/>
      <c r="C13" s="72"/>
      <c r="D13" s="72"/>
      <c r="E13" s="71"/>
      <c r="F13" s="70"/>
      <c r="G13" s="69"/>
      <c r="H13" s="68"/>
      <c r="I13" s="50"/>
      <c r="J13" s="50"/>
      <c r="K13" s="50"/>
      <c r="L13" s="67"/>
      <c r="M13" s="67"/>
    </row>
    <row r="14" spans="1:13" ht="36">
      <c r="A14" s="51">
        <v>214</v>
      </c>
      <c r="B14" s="66" t="s">
        <v>44</v>
      </c>
      <c r="C14" s="123" t="s">
        <v>43</v>
      </c>
      <c r="D14" s="116"/>
      <c r="E14" s="116"/>
      <c r="F14" s="116"/>
      <c r="G14" s="117"/>
      <c r="H14" s="65">
        <v>40</v>
      </c>
      <c r="I14" s="53"/>
      <c r="J14" s="53"/>
      <c r="K14" s="53"/>
      <c r="L14" s="52"/>
      <c r="M14" s="52"/>
    </row>
    <row r="15" spans="1:13" ht="15.75">
      <c r="A15" s="64">
        <v>215</v>
      </c>
      <c r="B15" s="63"/>
      <c r="C15" s="62" t="s">
        <v>14</v>
      </c>
      <c r="D15" s="118" t="s">
        <v>42</v>
      </c>
      <c r="E15" s="116"/>
      <c r="F15" s="116"/>
      <c r="G15" s="117"/>
      <c r="H15" s="61">
        <v>22.5</v>
      </c>
      <c r="I15" s="61"/>
      <c r="J15" s="61"/>
      <c r="K15" s="61">
        <f>SUM(K16:K17)</f>
        <v>20.112500000000001</v>
      </c>
      <c r="L15" s="60">
        <f>K15/H15</f>
        <v>0.89388888888888896</v>
      </c>
      <c r="M15" s="60" t="str">
        <f>IF(AND($B$2="WBK",K15&gt;=18.25),"OK",IF(AND($B$2="WBBM",K15&gt;=19.5),"OK","Tidak Lulus"))</f>
        <v>OK</v>
      </c>
    </row>
    <row r="16" spans="1:13" ht="18">
      <c r="A16" s="51">
        <v>216</v>
      </c>
      <c r="B16" s="59"/>
      <c r="C16" s="58"/>
      <c r="D16" s="57" t="s">
        <v>41</v>
      </c>
      <c r="E16" s="115" t="s">
        <v>40</v>
      </c>
      <c r="F16" s="116"/>
      <c r="G16" s="117"/>
      <c r="H16" s="56">
        <v>17.5</v>
      </c>
      <c r="I16" s="55"/>
      <c r="J16" s="55"/>
      <c r="K16" s="55">
        <f>[1]Jawaban!R200</f>
        <v>16.362500000000001</v>
      </c>
      <c r="L16" s="54">
        <f>K16/H16</f>
        <v>0.93500000000000005</v>
      </c>
      <c r="M16" s="54" t="str">
        <f>IF(AND($B$2="WBK",K16&gt;=15.75),"OK",IF(AND($B$2="WBBM",K16&gt;=15.75),"OK","Tidak Lulus"))</f>
        <v>OK</v>
      </c>
    </row>
    <row r="17" spans="1:13" ht="18">
      <c r="A17" s="51">
        <v>218</v>
      </c>
      <c r="B17" s="59"/>
      <c r="C17" s="58"/>
      <c r="D17" s="57" t="s">
        <v>39</v>
      </c>
      <c r="E17" s="115" t="s">
        <v>38</v>
      </c>
      <c r="F17" s="116"/>
      <c r="G17" s="117"/>
      <c r="H17" s="56">
        <v>5</v>
      </c>
      <c r="I17" s="55"/>
      <c r="J17" s="55"/>
      <c r="K17" s="55">
        <f>[1]Jawaban!R201</f>
        <v>3.75</v>
      </c>
      <c r="L17" s="54">
        <f>K17/H17</f>
        <v>0.75</v>
      </c>
      <c r="M17" s="54" t="str">
        <f>IF(AND($B$2="WBK",K17&gt;=2.5),"OK",IF(AND($B$2="WBBM",K17&gt;=3.75),"OK","Tidak Lulus"))</f>
        <v>OK</v>
      </c>
    </row>
    <row r="18" spans="1:13" ht="15.75">
      <c r="A18" s="64">
        <v>219</v>
      </c>
      <c r="B18" s="63"/>
      <c r="C18" s="62" t="s">
        <v>37</v>
      </c>
      <c r="D18" s="118" t="s">
        <v>36</v>
      </c>
      <c r="E18" s="116"/>
      <c r="F18" s="116"/>
      <c r="G18" s="117"/>
      <c r="H18" s="61">
        <v>17.5</v>
      </c>
      <c r="I18" s="61"/>
      <c r="J18" s="61"/>
      <c r="K18" s="61">
        <f>SUM(K19)</f>
        <v>16.1875</v>
      </c>
      <c r="L18" s="60">
        <f>K18/H18</f>
        <v>0.92500000000000004</v>
      </c>
      <c r="M18" s="60"/>
    </row>
    <row r="19" spans="1:13" ht="18">
      <c r="A19" s="51">
        <v>221</v>
      </c>
      <c r="B19" s="59"/>
      <c r="C19" s="58"/>
      <c r="D19" s="57" t="s">
        <v>35</v>
      </c>
      <c r="E19" s="115" t="s">
        <v>34</v>
      </c>
      <c r="F19" s="116"/>
      <c r="G19" s="117"/>
      <c r="H19" s="56">
        <v>17.5</v>
      </c>
      <c r="I19" s="55"/>
      <c r="J19" s="55"/>
      <c r="K19" s="55">
        <f>[1]Jawaban!R203</f>
        <v>16.1875</v>
      </c>
      <c r="L19" s="54">
        <f>K19/H19</f>
        <v>0.92500000000000004</v>
      </c>
      <c r="M19" s="54" t="str">
        <f>IF(AND($B$2="WBK",K19&gt;=14),"OK",IF(AND($B$2="WBBM",K19&gt;=15.75),"OK","Tidak Lulus"))</f>
        <v>OK</v>
      </c>
    </row>
    <row r="20" spans="1:13" ht="18">
      <c r="A20" s="51">
        <v>222</v>
      </c>
      <c r="B20" s="119" t="s">
        <v>33</v>
      </c>
      <c r="C20" s="116"/>
      <c r="D20" s="116"/>
      <c r="E20" s="116"/>
      <c r="F20" s="116"/>
      <c r="G20" s="116"/>
      <c r="H20" s="117"/>
      <c r="I20" s="53"/>
      <c r="J20" s="53"/>
      <c r="K20" s="53">
        <f>SUM(K15,K18)</f>
        <v>36.299999999999997</v>
      </c>
      <c r="L20" s="52">
        <f>K20/H14</f>
        <v>0.90749999999999997</v>
      </c>
      <c r="M20" s="52"/>
    </row>
    <row r="21" spans="1:13">
      <c r="A21" s="51">
        <v>223</v>
      </c>
      <c r="H21" s="50"/>
      <c r="I21" s="50"/>
      <c r="J21" s="50"/>
      <c r="K21" s="50"/>
      <c r="L21" s="50"/>
      <c r="M21" s="50"/>
    </row>
    <row r="22" spans="1:13" ht="23.25">
      <c r="B22" s="120" t="s">
        <v>32</v>
      </c>
      <c r="C22" s="121"/>
      <c r="D22" s="121"/>
      <c r="E22" s="121"/>
      <c r="F22" s="121"/>
      <c r="G22" s="121"/>
      <c r="H22" s="121"/>
      <c r="I22" s="49"/>
      <c r="J22" s="49"/>
      <c r="K22" s="48">
        <f>SUM(K12,K20)</f>
        <v>78.777874999999995</v>
      </c>
      <c r="L22" s="47"/>
      <c r="M22" s="47" t="str">
        <f>IF(AND($B$2="WBK",K22&gt;=75),"OK",IF(AND($B$2="WBBM",K22&gt;=85),"OK","Tidak Lulus"))</f>
        <v>OK</v>
      </c>
    </row>
  </sheetData>
  <mergeCells count="18">
    <mergeCell ref="E8:G8"/>
    <mergeCell ref="B2:G2"/>
    <mergeCell ref="B4:G4"/>
    <mergeCell ref="C5:G5"/>
    <mergeCell ref="E6:G6"/>
    <mergeCell ref="E7:G7"/>
    <mergeCell ref="B20:H20"/>
    <mergeCell ref="B22:H22"/>
    <mergeCell ref="E10:G10"/>
    <mergeCell ref="E11:G11"/>
    <mergeCell ref="B12:H12"/>
    <mergeCell ref="C14:G14"/>
    <mergeCell ref="D15:G15"/>
    <mergeCell ref="E16:G16"/>
    <mergeCell ref="E17:G17"/>
    <mergeCell ref="E9:G9"/>
    <mergeCell ref="D18:G18"/>
    <mergeCell ref="E19:G19"/>
  </mergeCells>
  <dataValidations count="1">
    <dataValidation type="list" allowBlank="1" showErrorMessage="1" sqref="B2" xr:uid="{00000000-0002-0000-0000-000000000000}">
      <formula1>"Pilih,WBK,WBBM"</formula1>
    </dataValidation>
  </dataValidations>
  <printOptions horizontalCentered="1"/>
  <pageMargins left="0.98425196850393704" right="0.19685039370078741" top="0.94488188976377963" bottom="0.74803149606299213" header="0" footer="0"/>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64643-3073-41B6-A3EE-A67B50B56465}">
  <dimension ref="A1:T50"/>
  <sheetViews>
    <sheetView tabSelected="1" topLeftCell="A32" zoomScale="42" zoomScaleNormal="42" workbookViewId="0">
      <selection activeCell="Y48" sqref="Y48"/>
    </sheetView>
  </sheetViews>
  <sheetFormatPr defaultRowHeight="15"/>
  <cols>
    <col min="7" max="7" width="28.140625" customWidth="1"/>
    <col min="8" max="8" width="18.140625" customWidth="1"/>
    <col min="9" max="9" width="26.28515625" customWidth="1"/>
    <col min="10" max="10" width="21.5703125" customWidth="1"/>
    <col min="11" max="11" width="14.42578125" customWidth="1"/>
    <col min="13" max="13" width="14.140625" customWidth="1"/>
    <col min="14" max="14" width="13.140625" customWidth="1"/>
    <col min="15" max="15" width="49.28515625" customWidth="1"/>
    <col min="16" max="16" width="26" customWidth="1"/>
    <col min="17" max="17" width="13" customWidth="1"/>
    <col min="18" max="18" width="11.85546875" customWidth="1"/>
    <col min="19" max="19" width="21.140625" customWidth="1"/>
    <col min="20" max="20" width="49" customWidth="1"/>
  </cols>
  <sheetData>
    <row r="1" spans="1:20" ht="58.5" customHeight="1">
      <c r="B1" s="127" t="s">
        <v>0</v>
      </c>
      <c r="C1" s="128"/>
      <c r="D1" s="128"/>
      <c r="E1" s="128"/>
      <c r="F1" s="128"/>
      <c r="G1" s="128"/>
      <c r="H1" s="128"/>
      <c r="I1" s="128"/>
      <c r="J1" s="128"/>
      <c r="K1" s="128"/>
      <c r="L1" s="128"/>
      <c r="M1" s="128"/>
      <c r="N1" s="128"/>
      <c r="O1" s="128"/>
      <c r="P1" s="128"/>
      <c r="Q1" s="128"/>
      <c r="R1" s="128"/>
      <c r="S1" s="128"/>
      <c r="T1" s="128"/>
    </row>
    <row r="2" spans="1:20" ht="57.75" customHeight="1">
      <c r="A2" s="1">
        <v>1</v>
      </c>
      <c r="B2" s="129" t="s">
        <v>1</v>
      </c>
      <c r="C2" s="130"/>
      <c r="D2" s="130"/>
      <c r="E2" s="130"/>
      <c r="F2" s="130"/>
      <c r="G2" s="131"/>
      <c r="H2" s="3" t="s">
        <v>2</v>
      </c>
      <c r="I2" s="3" t="s">
        <v>3</v>
      </c>
      <c r="J2" s="3" t="s">
        <v>4</v>
      </c>
      <c r="K2" s="4" t="s">
        <v>5</v>
      </c>
      <c r="L2" s="3" t="s">
        <v>6</v>
      </c>
      <c r="M2" s="5" t="s">
        <v>7</v>
      </c>
      <c r="N2" s="6"/>
      <c r="O2" s="7" t="s">
        <v>8</v>
      </c>
      <c r="P2" s="8" t="s">
        <v>9</v>
      </c>
      <c r="Q2" s="3" t="s">
        <v>10</v>
      </c>
      <c r="R2" s="3" t="s">
        <v>6</v>
      </c>
      <c r="S2" s="9" t="s">
        <v>7</v>
      </c>
      <c r="T2" s="10" t="s">
        <v>11</v>
      </c>
    </row>
    <row r="3" spans="1:20" ht="15.75">
      <c r="A3" s="11">
        <v>74</v>
      </c>
      <c r="B3" s="12"/>
      <c r="C3" s="85"/>
      <c r="D3" s="13" t="s">
        <v>49</v>
      </c>
      <c r="E3" s="14" t="s">
        <v>48</v>
      </c>
      <c r="F3" s="14"/>
      <c r="G3" s="15"/>
      <c r="H3" s="16">
        <v>7.5</v>
      </c>
      <c r="I3" s="17"/>
      <c r="J3" s="16"/>
      <c r="K3" s="16"/>
      <c r="L3" s="16">
        <f>SUM(L4,L7,L12,L17,L21)</f>
        <v>5.4867499999999989</v>
      </c>
      <c r="M3" s="18">
        <f>L3/H3</f>
        <v>0.73156666666666648</v>
      </c>
      <c r="N3" s="19"/>
      <c r="O3" s="38"/>
      <c r="P3" s="39"/>
      <c r="Q3" s="16"/>
      <c r="R3" s="16">
        <f>SUM(R4,R7,R12,R17,R21)</f>
        <v>4.2097499999999997</v>
      </c>
      <c r="S3" s="20">
        <f>R3/H3</f>
        <v>0.56129999999999991</v>
      </c>
      <c r="T3" s="95"/>
    </row>
    <row r="4" spans="1:20" ht="15.75">
      <c r="A4" s="11">
        <v>75</v>
      </c>
      <c r="B4" s="15"/>
      <c r="C4" s="21"/>
      <c r="D4" s="21"/>
      <c r="E4" s="21" t="s">
        <v>17</v>
      </c>
      <c r="F4" s="14" t="s">
        <v>71</v>
      </c>
      <c r="G4" s="15"/>
      <c r="H4" s="22">
        <v>1.5</v>
      </c>
      <c r="I4" s="23"/>
      <c r="J4" s="22"/>
      <c r="K4" s="22"/>
      <c r="L4" s="22">
        <f>AVERAGE(L5:L6)*H4</f>
        <v>0.87749999999999995</v>
      </c>
      <c r="M4" s="24">
        <f>L4/H4</f>
        <v>0.58499999999999996</v>
      </c>
      <c r="N4" s="25"/>
      <c r="O4" s="38"/>
      <c r="P4" s="39"/>
      <c r="Q4" s="22"/>
      <c r="R4" s="22">
        <f>AVERAGE(R5:R6)*H4</f>
        <v>0.87749999999999995</v>
      </c>
      <c r="S4" s="26">
        <f>R4/H4</f>
        <v>0.58499999999999996</v>
      </c>
      <c r="T4" s="96"/>
    </row>
    <row r="5" spans="1:20" ht="409.5">
      <c r="A5" s="11">
        <v>76</v>
      </c>
      <c r="B5" s="14"/>
      <c r="C5" s="21"/>
      <c r="D5" s="21"/>
      <c r="E5" s="21"/>
      <c r="F5" s="28" t="s">
        <v>18</v>
      </c>
      <c r="G5" s="29" t="s">
        <v>72</v>
      </c>
      <c r="H5" s="30"/>
      <c r="I5" s="37" t="s">
        <v>73</v>
      </c>
      <c r="J5" s="44" t="s">
        <v>22</v>
      </c>
      <c r="K5" s="31" t="s">
        <v>24</v>
      </c>
      <c r="L5" s="87">
        <f>IF(J5="Ya/Tidak",IF(K5="Ya",1,IF(K5="Tidak",0,"Blm Diisi")),IF(J5="A/B/C",IF(K5="A",1,IF(K5="B",0.5,IF(K5="C",0,"Blm Diisi"))),IF(J5="A/B/C/D",IF(K5="A",1,IF(K5="B",0.67,IF(K5="C",0.33,IF(K5="D",0,"Blm Diisi")))),IF(J5="A/B/C/D/E",IF(K5="A",1,IF(K5="B",0.75,IF(K5="C",0.5,IF(K5="D",0.25,IF(K5="E",0,"Blm Diisi"))))),IF(J5="%",IF(K5="","Blm Diisi",K5),IF(J5="Jumlah",IF(K5="","Blm Diisi",""),IF(J5="Rupiah",IF(K5="","Blm Diisi",""),IF(J5="","","-"))))))))</f>
        <v>0.5</v>
      </c>
      <c r="M5" s="33"/>
      <c r="N5" s="34"/>
      <c r="O5" s="42" t="s">
        <v>74</v>
      </c>
      <c r="P5" s="40" t="s">
        <v>75</v>
      </c>
      <c r="Q5" s="35" t="s">
        <v>24</v>
      </c>
      <c r="R5" s="32">
        <f>IF(J5="Ya/Tidak",IF(Q5="Ya",1,IF(Q5="Tidak",0,"Blm Diisi")),IF(J5="A/B/C",IF(Q5="A",1,IF(Q5="B",0.5,IF(Q5="C",0,"Blm Diisi"))),IF(J5="A/B/C/D",IF(Q5="A",1,IF(Q5="B",0.67,IF(Q5="C",0.33,IF(Q5="D",0,"Blm Diisi")))),IF(J5="A/B/C/D/E",IF(Q5="A",1,IF(Q5="B",0.75,IF(Q5="C",0.5,IF(Q5="D",0.25,IF(Q5="E",0,"Blm Diisi"))))),IF(J5="%",IF(Q5="","Blm Diisi",Q5),IF(J5="Jumlah",IF(Q5="","Blm Diisi",""),IF(J5="Rupiah",IF(Q5="","Blm Diisi",""),IF(J5="","","-"))))))))</f>
        <v>0.5</v>
      </c>
      <c r="S5" s="36"/>
      <c r="T5" s="97" t="s">
        <v>70</v>
      </c>
    </row>
    <row r="6" spans="1:20" ht="409.5">
      <c r="A6" s="11">
        <v>77</v>
      </c>
      <c r="B6" s="14"/>
      <c r="C6" s="21"/>
      <c r="D6" s="21"/>
      <c r="E6" s="21"/>
      <c r="F6" s="28" t="s">
        <v>21</v>
      </c>
      <c r="G6" s="29" t="s">
        <v>76</v>
      </c>
      <c r="H6" s="30"/>
      <c r="I6" s="37" t="s">
        <v>77</v>
      </c>
      <c r="J6" s="44" t="s">
        <v>28</v>
      </c>
      <c r="K6" s="31" t="s">
        <v>24</v>
      </c>
      <c r="L6" s="87">
        <f>IF(J6="Ya/Tidak",IF(K6="Ya",1,IF(K6="Tidak",0,"Blm Diisi")),IF(J6="A/B/C",IF(K6="A",1,IF(K6="B",0.5,IF(K6="C",0,"Blm Diisi"))),IF(J6="A/B/C/D",IF(K6="A",1,IF(K6="B",0.67,IF(K6="C",0.33,IF(K6="D",0,"Blm Diisi")))),IF(J6="A/B/C/D/E",IF(K6="A",1,IF(K6="B",0.75,IF(K6="C",0.5,IF(K6="D",0.25,IF(K6="E",0,"Blm Diisi"))))),IF(J6="%",IF(K6="","Blm Diisi",K6),IF(J6="Jumlah",IF(K6="","Blm Diisi",""),IF(J6="Rupiah",IF(K6="","Blm Diisi",""),IF(J6="","","-"))))))))</f>
        <v>0.67</v>
      </c>
      <c r="M6" s="33"/>
      <c r="N6" s="34"/>
      <c r="O6" s="42" t="s">
        <v>78</v>
      </c>
      <c r="P6" s="40" t="s">
        <v>79</v>
      </c>
      <c r="Q6" s="35" t="s">
        <v>24</v>
      </c>
      <c r="R6" s="32">
        <f>IF(J6="Ya/Tidak",IF(Q6="Ya",1,IF(Q6="Tidak",0,"Blm Diisi")),IF(J6="A/B/C",IF(Q6="A",1,IF(Q6="B",0.5,IF(Q6="C",0,"Blm Diisi"))),IF(J6="A/B/C/D",IF(Q6="A",1,IF(Q6="B",0.67,IF(Q6="C",0.33,IF(Q6="D",0,"Blm Diisi")))),IF(J6="A/B/C/D/E",IF(Q6="A",1,IF(Q6="B",0.75,IF(Q6="C",0.5,IF(Q6="D",0.25,IF(Q6="E",0,"Blm Diisi"))))),IF(J6="%",IF(Q6="","Blm Diisi",Q6),IF(J6="Jumlah",IF(Q6="","Blm Diisi",""),IF(J6="Rupiah",IF(Q6="","Blm Diisi",""),IF(J6="","","-"))))))))</f>
        <v>0.67</v>
      </c>
      <c r="S6" s="36"/>
      <c r="T6" s="45" t="s">
        <v>70</v>
      </c>
    </row>
    <row r="7" spans="1:20" ht="15.75">
      <c r="A7" s="11">
        <v>78</v>
      </c>
      <c r="B7" s="15"/>
      <c r="C7" s="21"/>
      <c r="D7" s="21"/>
      <c r="E7" s="21" t="s">
        <v>25</v>
      </c>
      <c r="F7" s="14" t="s">
        <v>80</v>
      </c>
      <c r="G7" s="15"/>
      <c r="H7" s="22">
        <v>1.5</v>
      </c>
      <c r="I7" s="23"/>
      <c r="J7" s="22"/>
      <c r="K7" s="22"/>
      <c r="L7" s="22">
        <f>AVERAGE(L8:L11)*H7</f>
        <v>0.84375</v>
      </c>
      <c r="M7" s="24">
        <f>L7/H7</f>
        <v>0.5625</v>
      </c>
      <c r="N7" s="25"/>
      <c r="O7" s="38"/>
      <c r="P7" s="39"/>
      <c r="Q7" s="22"/>
      <c r="R7" s="22">
        <f>AVERAGE(R8:R11)*H7</f>
        <v>0.84375</v>
      </c>
      <c r="S7" s="26">
        <f>R7/H7</f>
        <v>0.5625</v>
      </c>
      <c r="T7" s="94"/>
    </row>
    <row r="8" spans="1:20" ht="409.5">
      <c r="A8" s="11">
        <v>79</v>
      </c>
      <c r="B8" s="14"/>
      <c r="C8" s="21"/>
      <c r="D8" s="21"/>
      <c r="E8" s="21"/>
      <c r="F8" s="28" t="s">
        <v>18</v>
      </c>
      <c r="G8" s="29" t="s">
        <v>81</v>
      </c>
      <c r="H8" s="30"/>
      <c r="I8" s="37" t="s">
        <v>82</v>
      </c>
      <c r="J8" s="44" t="s">
        <v>62</v>
      </c>
      <c r="K8" s="31" t="s">
        <v>29</v>
      </c>
      <c r="L8" s="87">
        <f>IF(J8="Ya/Tidak",IF(K8="Ya",1,IF(K8="Tidak",0,"Blm Diisi")),IF(J8="A/B/C",IF(K8="A",1,IF(K8="B",0.5,IF(K8="C",0,"Blm Diisi"))),IF(J8="A/B/C/D",IF(K8="A",1,IF(K8="B",0.67,IF(K8="C",0.33,IF(K8="D",0,"Blm Diisi")))),IF(J8="A/B/C/D/E",IF(K8="A",1,IF(K8="B",0.75,IF(K8="C",0.5,IF(K8="D",0.25,IF(K8="E",0,"Blm Diisi"))))),IF(J8="%",IF(K8="","Blm Diisi",K8),IF(J8="Jumlah",IF(K8="","Blm Diisi",""),IF(J8="Rupiah",IF(K8="","Blm Diisi",""),IF(J8="","","-"))))))))</f>
        <v>0.5</v>
      </c>
      <c r="M8" s="33"/>
      <c r="N8" s="34"/>
      <c r="O8" s="98" t="s">
        <v>83</v>
      </c>
      <c r="P8" s="99" t="s">
        <v>84</v>
      </c>
      <c r="Q8" s="35" t="s">
        <v>29</v>
      </c>
      <c r="R8" s="32">
        <f>IF(J8="Ya/Tidak",IF(Q8="Ya",1,IF(Q8="Tidak",0,"Blm Diisi")),IF(J8="A/B/C",IF(Q8="A",1,IF(Q8="B",0.5,IF(Q8="C",0,"Blm Diisi"))),IF(J8="A/B/C/D",IF(Q8="A",1,IF(Q8="B",0.67,IF(Q8="C",0.33,IF(Q8="D",0,"Blm Diisi")))),IF(J8="A/B/C/D/E",IF(Q8="A",1,IF(Q8="B",0.75,IF(Q8="C",0.5,IF(Q8="D",0.25,IF(Q8="E",0,"Blm Diisi"))))),IF(J8="%",IF(Q8="","Blm Diisi",Q8),IF(J8="Jumlah",IF(Q8="","Blm Diisi",""),IF(J8="Rupiah",IF(Q8="","Blm Diisi",""),IF(J8="","","-"))))))))</f>
        <v>0.5</v>
      </c>
      <c r="S8" s="33"/>
      <c r="T8" s="41" t="s">
        <v>85</v>
      </c>
    </row>
    <row r="9" spans="1:20" ht="409.5">
      <c r="A9" s="11">
        <v>80</v>
      </c>
      <c r="B9" s="14"/>
      <c r="C9" s="21"/>
      <c r="D9" s="21"/>
      <c r="E9" s="21"/>
      <c r="F9" s="28" t="s">
        <v>21</v>
      </c>
      <c r="G9" s="29" t="s">
        <v>86</v>
      </c>
      <c r="H9" s="30"/>
      <c r="I9" s="37" t="s">
        <v>87</v>
      </c>
      <c r="J9" s="44" t="s">
        <v>62</v>
      </c>
      <c r="K9" s="31" t="s">
        <v>24</v>
      </c>
      <c r="L9" s="87">
        <f>IF(J9="Ya/Tidak",IF(K9="Ya",1,IF(K9="Tidak",0,"Blm Diisi")),IF(J9="A/B/C",IF(K9="A",1,IF(K9="B",0.5,IF(K9="C",0,"Blm Diisi"))),IF(J9="A/B/C/D",IF(K9="A",1,IF(K9="B",0.67,IF(K9="C",0.33,IF(K9="D",0,"Blm Diisi")))),IF(J9="A/B/C/D/E",IF(K9="A",1,IF(K9="B",0.75,IF(K9="C",0.5,IF(K9="D",0.25,IF(K9="E",0,"Blm Diisi"))))),IF(J9="%",IF(K9="","Blm Diisi",K9),IF(J9="Jumlah",IF(K9="","Blm Diisi",""),IF(J9="Rupiah",IF(K9="","Blm Diisi",""),IF(J9="","","-"))))))))</f>
        <v>0.75</v>
      </c>
      <c r="M9" s="33"/>
      <c r="N9" s="34"/>
      <c r="O9" s="92" t="s">
        <v>88</v>
      </c>
      <c r="P9" s="99" t="s">
        <v>89</v>
      </c>
      <c r="Q9" s="35" t="s">
        <v>24</v>
      </c>
      <c r="R9" s="32">
        <f>IF(J9="Ya/Tidak",IF(Q9="Ya",1,IF(Q9="Tidak",0,"Blm Diisi")),IF(J9="A/B/C",IF(Q9="A",1,IF(Q9="B",0.5,IF(Q9="C",0,"Blm Diisi"))),IF(J9="A/B/C/D",IF(Q9="A",1,IF(Q9="B",0.67,IF(Q9="C",0.33,IF(Q9="D",0,"Blm Diisi")))),IF(J9="A/B/C/D/E",IF(Q9="A",1,IF(Q9="B",0.75,IF(Q9="C",0.5,IF(Q9="D",0.25,IF(Q9="E",0,"Blm Diisi"))))),IF(J9="%",IF(Q9="","Blm Diisi",Q9),IF(J9="Jumlah",IF(Q9="","Blm Diisi",""),IF(J9="Rupiah",IF(Q9="","Blm Diisi",""),IF(J9="","","-"))))))))</f>
        <v>0.75</v>
      </c>
      <c r="S9" s="33"/>
      <c r="T9" s="41" t="s">
        <v>70</v>
      </c>
    </row>
    <row r="10" spans="1:20" ht="409.5">
      <c r="A10" s="11">
        <v>81</v>
      </c>
      <c r="B10" s="14"/>
      <c r="C10" s="21"/>
      <c r="D10" s="21"/>
      <c r="E10" s="21"/>
      <c r="F10" s="28" t="s">
        <v>26</v>
      </c>
      <c r="G10" s="29" t="s">
        <v>90</v>
      </c>
      <c r="H10" s="30"/>
      <c r="I10" s="37" t="s">
        <v>91</v>
      </c>
      <c r="J10" s="44" t="s">
        <v>22</v>
      </c>
      <c r="K10" s="31" t="s">
        <v>24</v>
      </c>
      <c r="L10" s="87">
        <f>IF(J10="Ya/Tidak",IF(K10="Ya",1,IF(K10="Tidak",0,"Blm Diisi")),IF(J10="A/B/C",IF(K10="A",1,IF(K10="B",0.5,IF(K10="C",0,"Blm Diisi"))),IF(J10="A/B/C/D",IF(K10="A",1,IF(K10="B",0.67,IF(K10="C",0.33,IF(K10="D",0,"Blm Diisi")))),IF(J10="A/B/C/D/E",IF(K10="A",1,IF(K10="B",0.75,IF(K10="C",0.5,IF(K10="D",0.25,IF(K10="E",0,"Blm Diisi"))))),IF(J10="%",IF(K10="","Blm Diisi",K10),IF(J10="Jumlah",IF(K10="","Blm Diisi",""),IF(J10="Rupiah",IF(K10="","Blm Diisi",""),IF(J10="","","-"))))))))</f>
        <v>0.5</v>
      </c>
      <c r="M10" s="33"/>
      <c r="N10" s="34"/>
      <c r="O10" s="42" t="s">
        <v>92</v>
      </c>
      <c r="P10" s="40" t="s">
        <v>93</v>
      </c>
      <c r="Q10" s="35" t="s">
        <v>24</v>
      </c>
      <c r="R10" s="32">
        <f>IF(J10="Ya/Tidak",IF(Q10="Ya",1,IF(Q10="Tidak",0,"Blm Diisi")),IF(J10="A/B/C",IF(Q10="A",1,IF(Q10="B",0.5,IF(Q10="C",0,"Blm Diisi"))),IF(J10="A/B/C/D",IF(Q10="A",1,IF(Q10="B",0.67,IF(Q10="C",0.33,IF(Q10="D",0,"Blm Diisi")))),IF(J10="A/B/C/D/E",IF(Q10="A",1,IF(Q10="B",0.75,IF(Q10="C",0.5,IF(Q10="D",0.25,IF(Q10="E",0,"Blm Diisi"))))),IF(J10="%",IF(Q10="","Blm Diisi",Q10),IF(J10="Jumlah",IF(Q10="","Blm Diisi",""),IF(J10="Rupiah",IF(Q10="","Blm Diisi",""),IF(J10="","","-"))))))))</f>
        <v>0.5</v>
      </c>
      <c r="S10" s="33"/>
      <c r="T10" s="41" t="s">
        <v>70</v>
      </c>
    </row>
    <row r="11" spans="1:20" ht="252">
      <c r="A11" s="11">
        <v>82</v>
      </c>
      <c r="B11" s="14"/>
      <c r="C11" s="21"/>
      <c r="D11" s="21"/>
      <c r="E11" s="21"/>
      <c r="F11" s="28" t="s">
        <v>31</v>
      </c>
      <c r="G11" s="29" t="s">
        <v>94</v>
      </c>
      <c r="H11" s="30"/>
      <c r="I11" s="37" t="s">
        <v>95</v>
      </c>
      <c r="J11" s="44" t="s">
        <v>22</v>
      </c>
      <c r="K11" s="31" t="s">
        <v>24</v>
      </c>
      <c r="L11" s="87">
        <f>IF(J11="Ya/Tidak",IF(K11="Ya",1,IF(K11="Tidak",0,"Blm Diisi")),IF(J11="A/B/C",IF(K11="A",1,IF(K11="B",0.5,IF(K11="C",0,"Blm Diisi"))),IF(J11="A/B/C/D",IF(K11="A",1,IF(K11="B",0.67,IF(K11="C",0.33,IF(K11="D",0,"Blm Diisi")))),IF(J11="A/B/C/D/E",IF(K11="A",1,IF(K11="B",0.75,IF(K11="C",0.5,IF(K11="D",0.25,IF(K11="E",0,"Blm Diisi"))))),IF(J11="%",IF(K11="","Blm Diisi",K11),IF(J11="Jumlah",IF(K11="","Blm Diisi",""),IF(J11="Rupiah",IF(K11="","Blm Diisi",""),IF(J11="","","-"))))))))</f>
        <v>0.5</v>
      </c>
      <c r="M11" s="33"/>
      <c r="N11" s="34"/>
      <c r="O11" s="42" t="s">
        <v>96</v>
      </c>
      <c r="P11" s="40" t="s">
        <v>97</v>
      </c>
      <c r="Q11" s="35" t="s">
        <v>24</v>
      </c>
      <c r="R11" s="32">
        <f>IF(J11="Ya/Tidak",IF(Q11="Ya",1,IF(Q11="Tidak",0,"Blm Diisi")),IF(J11="A/B/C",IF(Q11="A",1,IF(Q11="B",0.5,IF(Q11="C",0,"Blm Diisi"))),IF(J11="A/B/C/D",IF(Q11="A",1,IF(Q11="B",0.67,IF(Q11="C",0.33,IF(Q11="D",0,"Blm Diisi")))),IF(J11="A/B/C/D/E",IF(Q11="A",1,IF(Q11="B",0.75,IF(Q11="C",0.5,IF(Q11="D",0.25,IF(Q11="E",0,"Blm Diisi"))))),IF(J11="%",IF(Q11="","Blm Diisi",Q11),IF(J11="Jumlah",IF(Q11="","Blm Diisi",""),IF(J11="Rupiah",IF(Q11="","Blm Diisi",""),IF(J11="","","-"))))))))</f>
        <v>0.5</v>
      </c>
      <c r="S11" s="33"/>
      <c r="T11" s="41" t="s">
        <v>70</v>
      </c>
    </row>
    <row r="12" spans="1:20" ht="15.75">
      <c r="A12" s="11">
        <v>83</v>
      </c>
      <c r="B12" s="15"/>
      <c r="C12" s="21"/>
      <c r="D12" s="21"/>
      <c r="E12" s="21" t="s">
        <v>27</v>
      </c>
      <c r="F12" s="14" t="s">
        <v>98</v>
      </c>
      <c r="G12" s="15"/>
      <c r="H12" s="22">
        <v>1.5</v>
      </c>
      <c r="I12" s="23"/>
      <c r="J12" s="22"/>
      <c r="K12" s="22"/>
      <c r="L12" s="22">
        <f>AVERAGE(L13:L16)*H12</f>
        <v>1.3125</v>
      </c>
      <c r="M12" s="24">
        <f>L12/H12</f>
        <v>0.875</v>
      </c>
      <c r="N12" s="25"/>
      <c r="O12" s="38"/>
      <c r="P12" s="39"/>
      <c r="Q12" s="22"/>
      <c r="R12" s="22">
        <f>AVERAGE(R13:R16)*H12</f>
        <v>0.9375</v>
      </c>
      <c r="S12" s="24">
        <f>R12/H12</f>
        <v>0.625</v>
      </c>
      <c r="T12" s="27"/>
    </row>
    <row r="13" spans="1:20" ht="409.5">
      <c r="A13" s="11">
        <v>84</v>
      </c>
      <c r="B13" s="14"/>
      <c r="C13" s="21"/>
      <c r="D13" s="21"/>
      <c r="E13" s="21"/>
      <c r="F13" s="28" t="s">
        <v>18</v>
      </c>
      <c r="G13" s="29" t="s">
        <v>99</v>
      </c>
      <c r="H13" s="30"/>
      <c r="I13" s="37" t="s">
        <v>100</v>
      </c>
      <c r="J13" s="44" t="s">
        <v>22</v>
      </c>
      <c r="K13" s="31" t="s">
        <v>24</v>
      </c>
      <c r="L13" s="87">
        <f>IF(J13="Ya/Tidak",IF(K13="Ya",1,IF(K13="Tidak",0,"Blm Diisi")),IF(J13="A/B/C",IF(K13="A",1,IF(K13="B",0.5,IF(K13="C",0,"Blm Diisi"))),IF(J13="A/B/C/D",IF(K13="A",1,IF(K13="B",0.67,IF(K13="C",0.33,IF(K13="D",0,"Blm Diisi")))),IF(J13="A/B/C/D/E",IF(K13="A",1,IF(K13="B",0.75,IF(K13="C",0.5,IF(K13="D",0.25,IF(K13="E",0,"Blm Diisi"))))),IF(J13="%",IF(K13="","Blm Diisi",K13),IF(J13="Jumlah",IF(K13="","Blm Diisi",""),IF(J13="Rupiah",IF(K13="","Blm Diisi",""),IF(J13="","","-"))))))))</f>
        <v>0.5</v>
      </c>
      <c r="M13" s="33"/>
      <c r="N13" s="34"/>
      <c r="O13" s="42" t="s">
        <v>101</v>
      </c>
      <c r="P13" s="40" t="s">
        <v>102</v>
      </c>
      <c r="Q13" s="35" t="s">
        <v>24</v>
      </c>
      <c r="R13" s="32">
        <f>IF(J13="Ya/Tidak",IF(Q13="Ya",1,IF(Q13="Tidak",0,"Blm Diisi")),IF(J13="A/B/C",IF(Q13="A",1,IF(Q13="B",0.5,IF(Q13="C",0,"Blm Diisi"))),IF(J13="A/B/C/D",IF(Q13="A",1,IF(Q13="B",0.67,IF(Q13="C",0.33,IF(Q13="D",0,"Blm Diisi")))),IF(J13="A/B/C/D/E",IF(Q13="A",1,IF(Q13="B",0.75,IF(Q13="C",0.5,IF(Q13="D",0.25,IF(Q13="E",0,"Blm Diisi"))))),IF(J13="%",IF(Q13="","Blm Diisi",Q13),IF(J13="Jumlah",IF(Q13="","Blm Diisi",""),IF(J13="Rupiah",IF(Q13="","Blm Diisi",""),IF(J13="","","-"))))))))</f>
        <v>0.5</v>
      </c>
      <c r="S13" s="33"/>
      <c r="T13" s="41" t="s">
        <v>70</v>
      </c>
    </row>
    <row r="14" spans="1:20" ht="362.25">
      <c r="B14" s="14"/>
      <c r="C14" s="21"/>
      <c r="D14" s="21"/>
      <c r="E14" s="21"/>
      <c r="F14" s="28" t="s">
        <v>21</v>
      </c>
      <c r="G14" s="29" t="s">
        <v>103</v>
      </c>
      <c r="H14" s="30"/>
      <c r="I14" s="90" t="s">
        <v>104</v>
      </c>
      <c r="J14" s="44" t="s">
        <v>19</v>
      </c>
      <c r="K14" s="31" t="s">
        <v>20</v>
      </c>
      <c r="L14" s="87">
        <f t="shared" ref="L14:L16" si="0">IF(J14="Ya/Tidak",IF(K14="Ya",1,IF(K14="Tidak",0,"Blm Diisi")),IF(J14="A/B/C",IF(K14="A",1,IF(K14="B",0.5,IF(K14="C",0,"Blm Diisi"))),IF(J14="A/B/C/D",IF(K14="A",1,IF(K14="B",0.67,IF(K14="C",0.33,IF(K14="D",0,"Blm Diisi")))),IF(J14="A/B/C/D/E",IF(K14="A",1,IF(K14="B",0.75,IF(K14="C",0.5,IF(K14="D",0.25,IF(K14="E",0,"Blm Diisi"))))),IF(J14="%",IF(K14="","Blm Diisi",K14),IF(J14="Jumlah",IF(K14="","Blm Diisi",""),IF(J14="Rupiah",IF(K14="","Blm Diisi",""),IF(J14="","","-"))))))))</f>
        <v>1</v>
      </c>
      <c r="M14" s="33"/>
      <c r="N14" s="34"/>
      <c r="O14" s="42" t="s">
        <v>105</v>
      </c>
      <c r="P14" s="40" t="s">
        <v>106</v>
      </c>
      <c r="Q14" s="35" t="s">
        <v>20</v>
      </c>
      <c r="R14" s="32">
        <f>IF(J14="Ya/Tidak",IF(Q14="Ya",1,IF(Q14="Tidak",0,"Blm Diisi")),IF(J14="A/B/C",IF(Q14="A",1,IF(Q14="B",0.5,IF(Q14="C",0,"Blm Diisi"))),IF(J14="A/B/C/D",IF(Q14="A",1,IF(Q14="B",0.67,IF(Q14="C",0.33,IF(Q14="D",0,"Blm Diisi")))),IF(J14="A/B/C/D/E",IF(Q14="A",1,IF(Q14="B",0.75,IF(Q14="C",0.5,IF(Q14="D",0.25,IF(Q14="E",0,"Blm Diisi"))))),IF(J14="%",IF(Q14="","Blm Diisi",Q14),IF(J14="Jumlah",IF(Q14="","Blm Diisi",""),IF(J14="Rupiah",IF(Q14="","Blm Diisi",""),IF(J14="","","-"))))))))</f>
        <v>1</v>
      </c>
      <c r="S14" s="33"/>
      <c r="T14" s="43" t="s">
        <v>107</v>
      </c>
    </row>
    <row r="15" spans="1:20" ht="267.75">
      <c r="A15" s="11">
        <v>89</v>
      </c>
      <c r="B15" s="14"/>
      <c r="C15" s="21"/>
      <c r="D15" s="21"/>
      <c r="E15" s="21"/>
      <c r="F15" s="28" t="s">
        <v>26</v>
      </c>
      <c r="G15" s="29" t="s">
        <v>108</v>
      </c>
      <c r="H15" s="30"/>
      <c r="I15" s="90" t="s">
        <v>109</v>
      </c>
      <c r="J15" s="44" t="s">
        <v>22</v>
      </c>
      <c r="K15" s="31" t="s">
        <v>23</v>
      </c>
      <c r="L15" s="87">
        <f t="shared" si="0"/>
        <v>1</v>
      </c>
      <c r="M15" s="33"/>
      <c r="N15" s="34"/>
      <c r="O15" s="42" t="s">
        <v>110</v>
      </c>
      <c r="P15" s="40" t="s">
        <v>111</v>
      </c>
      <c r="Q15" s="35" t="s">
        <v>24</v>
      </c>
      <c r="R15" s="32">
        <f>IF(J15="Ya/Tidak",IF(Q15="Ya",1,IF(Q15="Tidak",0,"Blm Diisi")),IF(J15="A/B/C",IF(Q15="A",1,IF(Q15="B",0.5,IF(Q15="C",0,"Blm Diisi"))),IF(J15="A/B/C/D",IF(Q15="A",1,IF(Q15="B",0.67,IF(Q15="C",0.33,IF(Q15="D",0,"Blm Diisi")))),IF(J15="A/B/C/D/E",IF(Q15="A",1,IF(Q15="B",0.75,IF(Q15="C",0.5,IF(Q15="D",0.25,IF(Q15="E",0,"Blm Diisi"))))),IF(J15="%",IF(Q15="","Blm Diisi",Q15),IF(J15="Jumlah",IF(Q15="","Blm Diisi",""),IF(J15="Rupiah",IF(Q15="","Blm Diisi",""),IF(J15="","","-"))))))))</f>
        <v>0.5</v>
      </c>
      <c r="S15" s="33"/>
      <c r="T15" s="43" t="s">
        <v>112</v>
      </c>
    </row>
    <row r="16" spans="1:20" ht="252">
      <c r="A16" s="11">
        <v>90</v>
      </c>
      <c r="B16" s="14"/>
      <c r="C16" s="21"/>
      <c r="D16" s="21"/>
      <c r="E16" s="21"/>
      <c r="F16" s="28" t="s">
        <v>31</v>
      </c>
      <c r="G16" s="91" t="s">
        <v>113</v>
      </c>
      <c r="H16" s="30"/>
      <c r="I16" s="90" t="s">
        <v>114</v>
      </c>
      <c r="J16" s="44" t="s">
        <v>22</v>
      </c>
      <c r="K16" s="31" t="s">
        <v>23</v>
      </c>
      <c r="L16" s="87">
        <f t="shared" si="0"/>
        <v>1</v>
      </c>
      <c r="M16" s="33"/>
      <c r="N16" s="34"/>
      <c r="O16" s="42" t="s">
        <v>115</v>
      </c>
      <c r="P16" s="40" t="s">
        <v>116</v>
      </c>
      <c r="Q16" s="35" t="s">
        <v>24</v>
      </c>
      <c r="R16" s="32">
        <f>IF(J16="Ya/Tidak",IF(Q16="Ya",1,IF(Q16="Tidak",0,"Blm Diisi")),IF(J16="A/B/C",IF(Q16="A",1,IF(Q16="B",0.5,IF(Q16="C",0,"Blm Diisi"))),IF(J16="A/B/C/D",IF(Q16="A",1,IF(Q16="B",0.67,IF(Q16="C",0.33,IF(Q16="D",0,"Blm Diisi")))),IF(J16="A/B/C/D/E",IF(Q16="A",1,IF(Q16="B",0.75,IF(Q16="C",0.5,IF(Q16="D",0.25,IF(Q16="E",0,"Blm Diisi"))))),IF(J16="%",IF(Q16="","Blm Diisi",Q16),IF(J16="Jumlah",IF(Q16="","Blm Diisi",""),IF(J16="Rupiah",IF(Q16="","Blm Diisi",""),IF(J16="","","-"))))))))</f>
        <v>0.5</v>
      </c>
      <c r="S16" s="33"/>
      <c r="T16" s="43" t="s">
        <v>117</v>
      </c>
    </row>
    <row r="17" spans="1:20" ht="15.75">
      <c r="A17" s="11">
        <v>91</v>
      </c>
      <c r="B17" s="100"/>
      <c r="C17" s="101"/>
      <c r="D17" s="101"/>
      <c r="E17" s="101" t="s">
        <v>30</v>
      </c>
      <c r="F17" s="102" t="s">
        <v>118</v>
      </c>
      <c r="G17" s="103"/>
      <c r="H17" s="104">
        <v>1.5</v>
      </c>
      <c r="I17" s="105"/>
      <c r="J17" s="104"/>
      <c r="K17" s="104"/>
      <c r="L17" s="104">
        <f>AVERAGE(L18:L20)*H17</f>
        <v>1.25</v>
      </c>
      <c r="M17" s="106">
        <f>L17/H17</f>
        <v>0.83333333333333337</v>
      </c>
      <c r="N17" s="107"/>
      <c r="O17" s="108"/>
      <c r="P17" s="109"/>
      <c r="Q17" s="104"/>
      <c r="R17" s="104">
        <f>AVERAGE(R18:R20)*H17</f>
        <v>0.75</v>
      </c>
      <c r="S17" s="106">
        <f>R17/H17</f>
        <v>0.5</v>
      </c>
      <c r="T17" s="110"/>
    </row>
    <row r="18" spans="1:20" ht="393.75">
      <c r="A18" s="11">
        <v>93</v>
      </c>
      <c r="B18" s="14"/>
      <c r="C18" s="14"/>
      <c r="D18" s="14"/>
      <c r="E18" s="14"/>
      <c r="F18" s="111" t="s">
        <v>18</v>
      </c>
      <c r="G18" s="29" t="s">
        <v>119</v>
      </c>
      <c r="H18" s="30"/>
      <c r="I18" s="90" t="s">
        <v>120</v>
      </c>
      <c r="J18" s="44" t="s">
        <v>22</v>
      </c>
      <c r="K18" s="31" t="s">
        <v>23</v>
      </c>
      <c r="L18" s="87">
        <f>IF(J18="Ya/Tidak",IF(K18="Ya",1,IF(K18="Tidak",0,"Blm Diisi")),IF(J18="A/B/C",IF(K18="A",1,IF(K18="B",0.5,IF(K18="C",0,"Blm Diisi"))),IF(J18="A/B/C/D",IF(K18="A",1,IF(K18="B",0.67,IF(K18="C",0.33,IF(K18="D",0,"Blm Diisi")))),IF(J18="A/B/C/D/E",IF(K18="A",1,IF(K18="B",0.75,IF(K18="C",0.5,IF(K18="D",0.25,IF(K18="E",0,"Blm Diisi"))))),IF(J18="%",IF(K18="","Blm Diisi",K18),IF(J18="Jumlah",IF(K18="","Blm Diisi",""),IF(J18="Rupiah",IF(K18="","Blm Diisi",""),IF(J18="","","-"))))))))</f>
        <v>1</v>
      </c>
      <c r="M18" s="33"/>
      <c r="N18" s="34"/>
      <c r="O18" s="42" t="s">
        <v>121</v>
      </c>
      <c r="P18" s="40" t="s">
        <v>122</v>
      </c>
      <c r="Q18" s="35" t="s">
        <v>24</v>
      </c>
      <c r="R18" s="32">
        <f>IF(J18="Ya/Tidak",IF(Q18="Ya",1,IF(Q18="Tidak",0,"Blm Diisi")),IF(J18="A/B/C",IF(Q18="A",1,IF(Q18="B",0.5,IF(Q18="C",0,"Blm Diisi"))),IF(J18="A/B/C/D",IF(Q18="A",1,IF(Q18="B",0.67,IF(Q18="C",0.33,IF(Q18="D",0,"Blm Diisi")))),IF(J18="A/B/C/D/E",IF(Q18="A",1,IF(Q18="B",0.75,IF(Q18="C",0.5,IF(Q18="D",0.25,IF(Q18="E",0,"Blm Diisi"))))),IF(J18="%",IF(Q18="","Blm Diisi",Q18),IF(J18="Jumlah",IF(Q18="","Blm Diisi",""),IF(J18="Rupiah",IF(Q18="","Blm Diisi",""),IF(J18="","","-"))))))))</f>
        <v>0.5</v>
      </c>
      <c r="S18" s="33"/>
      <c r="T18" s="43" t="s">
        <v>123</v>
      </c>
    </row>
    <row r="19" spans="1:20" ht="236.25">
      <c r="A19" s="11">
        <v>94</v>
      </c>
      <c r="B19" s="14"/>
      <c r="C19" s="21"/>
      <c r="D19" s="21"/>
      <c r="E19" s="21"/>
      <c r="F19" s="28" t="s">
        <v>21</v>
      </c>
      <c r="G19" s="29" t="s">
        <v>124</v>
      </c>
      <c r="H19" s="30"/>
      <c r="I19" s="37" t="s">
        <v>125</v>
      </c>
      <c r="J19" s="44" t="s">
        <v>22</v>
      </c>
      <c r="K19" s="31" t="s">
        <v>24</v>
      </c>
      <c r="L19" s="87">
        <f t="shared" ref="L19:L26" si="1">IF(J19="Ya/Tidak",IF(K19="Ya",1,IF(K19="Tidak",0,"Blm Diisi")),IF(J19="A/B/C",IF(K19="A",1,IF(K19="B",0.5,IF(K19="C",0,"Blm Diisi"))),IF(J19="A/B/C/D",IF(K19="A",1,IF(K19="B",0.67,IF(K19="C",0.33,IF(K19="D",0,"Blm Diisi")))),IF(J19="A/B/C/D/E",IF(K19="A",1,IF(K19="B",0.75,IF(K19="C",0.5,IF(K19="D",0.25,IF(K19="E",0,"Blm Diisi"))))),IF(J19="%",IF(K19="","Blm Diisi",K19),IF(J19="Jumlah",IF(K19="","Blm Diisi",""),IF(J19="Rupiah",IF(K19="","Blm Diisi",""),IF(J19="","","-"))))))))</f>
        <v>0.5</v>
      </c>
      <c r="M19" s="33"/>
      <c r="N19" s="34"/>
      <c r="O19" s="42" t="s">
        <v>126</v>
      </c>
      <c r="P19" s="40" t="s">
        <v>127</v>
      </c>
      <c r="Q19" s="35" t="s">
        <v>24</v>
      </c>
      <c r="R19" s="32">
        <f>IF(J19="Ya/Tidak",IF(Q19="Ya",1,IF(Q19="Tidak",0,"Blm Diisi")),IF(J19="A/B/C",IF(Q19="A",1,IF(Q19="B",0.5,IF(Q19="C",0,"Blm Diisi"))),IF(J19="A/B/C/D",IF(Q19="A",1,IF(Q19="B",0.67,IF(Q19="C",0.33,IF(Q19="D",0,"Blm Diisi")))),IF(J19="A/B/C/D/E",IF(Q19="A",1,IF(Q19="B",0.75,IF(Q19="C",0.5,IF(Q19="D",0.25,IF(Q19="E",0,"Blm Diisi"))))),IF(J19="%",IF(Q19="","Blm Diisi",Q19),IF(J19="Jumlah",IF(Q19="","Blm Diisi",""),IF(J19="Rupiah",IF(Q19="","Blm Diisi",""),IF(J19="","","-"))))))))</f>
        <v>0.5</v>
      </c>
      <c r="S19" s="33"/>
      <c r="T19" s="41" t="s">
        <v>70</v>
      </c>
    </row>
    <row r="20" spans="1:20" ht="267.75">
      <c r="A20" s="11">
        <v>95</v>
      </c>
      <c r="B20" s="14"/>
      <c r="C20" s="21"/>
      <c r="D20" s="21"/>
      <c r="E20" s="21"/>
      <c r="F20" s="28" t="s">
        <v>26</v>
      </c>
      <c r="G20" s="29" t="s">
        <v>128</v>
      </c>
      <c r="H20" s="30"/>
      <c r="I20" s="90" t="s">
        <v>129</v>
      </c>
      <c r="J20" s="44" t="s">
        <v>22</v>
      </c>
      <c r="K20" s="31" t="s">
        <v>23</v>
      </c>
      <c r="L20" s="87">
        <f t="shared" si="1"/>
        <v>1</v>
      </c>
      <c r="M20" s="33"/>
      <c r="N20" s="34"/>
      <c r="O20" s="42" t="s">
        <v>130</v>
      </c>
      <c r="P20" s="40" t="s">
        <v>131</v>
      </c>
      <c r="Q20" s="35" t="s">
        <v>24</v>
      </c>
      <c r="R20" s="32">
        <f>IF(J20="Ya/Tidak",IF(Q20="Ya",1,IF(Q20="Tidak",0,"Blm Diisi")),IF(J20="A/B/C",IF(Q20="A",1,IF(Q20="B",0.5,IF(Q20="C",0,"Blm Diisi"))),IF(J20="A/B/C/D",IF(Q20="A",1,IF(Q20="B",0.67,IF(Q20="C",0.33,IF(Q20="D",0,"Blm Diisi")))),IF(J20="A/B/C/D/E",IF(Q20="A",1,IF(Q20="B",0.75,IF(Q20="C",0.5,IF(Q20="D",0.25,IF(Q20="E",0,"Blm Diisi"))))),IF(J20="%",IF(Q20="","Blm Diisi",Q20),IF(J20="Jumlah",IF(Q20="","Blm Diisi",""),IF(J20="Rupiah",IF(Q20="","Blm Diisi",""),IF(J20="","","-"))))))))</f>
        <v>0.5</v>
      </c>
      <c r="S20" s="33"/>
      <c r="T20" s="43" t="s">
        <v>132</v>
      </c>
    </row>
    <row r="21" spans="1:20" ht="15.75">
      <c r="A21" s="11">
        <v>96</v>
      </c>
      <c r="B21" s="15"/>
      <c r="C21" s="21"/>
      <c r="D21" s="21"/>
      <c r="E21" s="21" t="s">
        <v>64</v>
      </c>
      <c r="F21" s="14" t="s">
        <v>133</v>
      </c>
      <c r="G21" s="15"/>
      <c r="H21" s="22">
        <v>1.5</v>
      </c>
      <c r="I21" s="23"/>
      <c r="J21" s="22"/>
      <c r="K21" s="22"/>
      <c r="L21" s="88">
        <f>AVERAGE(L22:L26)*H21</f>
        <v>1.2029999999999998</v>
      </c>
      <c r="M21" s="24">
        <f>L21/H21</f>
        <v>0.80199999999999994</v>
      </c>
      <c r="N21" s="25"/>
      <c r="O21" s="38"/>
      <c r="P21" s="39"/>
      <c r="Q21" s="22"/>
      <c r="R21" s="22">
        <f>AVERAGE(R22:R26)*H21</f>
        <v>0.80100000000000005</v>
      </c>
      <c r="S21" s="24">
        <f>R21/H21</f>
        <v>0.53400000000000003</v>
      </c>
      <c r="T21" s="27"/>
    </row>
    <row r="22" spans="1:20" ht="409.5">
      <c r="A22" s="11">
        <v>97</v>
      </c>
      <c r="B22" s="14"/>
      <c r="C22" s="21"/>
      <c r="D22" s="21"/>
      <c r="E22" s="21"/>
      <c r="F22" s="28" t="s">
        <v>18</v>
      </c>
      <c r="G22" s="29" t="s">
        <v>134</v>
      </c>
      <c r="H22" s="30"/>
      <c r="I22" s="90" t="s">
        <v>135</v>
      </c>
      <c r="J22" s="44" t="s">
        <v>28</v>
      </c>
      <c r="K22" s="31" t="s">
        <v>24</v>
      </c>
      <c r="L22" s="87">
        <f t="shared" si="1"/>
        <v>0.67</v>
      </c>
      <c r="M22" s="33"/>
      <c r="N22" s="34"/>
      <c r="O22" s="42" t="s">
        <v>136</v>
      </c>
      <c r="P22" s="40" t="s">
        <v>137</v>
      </c>
      <c r="Q22" s="35" t="s">
        <v>29</v>
      </c>
      <c r="R22" s="32">
        <f t="shared" ref="R22:R27" si="2">IF(J22="Ya/Tidak",IF(Q22="Ya",1,IF(Q22="Tidak",0,"Blm Diisi")),IF(J22="A/B/C",IF(Q22="A",1,IF(Q22="B",0.5,IF(Q22="C",0,"Blm Diisi"))),IF(J22="A/B/C/D",IF(Q22="A",1,IF(Q22="B",0.67,IF(Q22="C",0.33,IF(Q22="D",0,"Blm Diisi")))),IF(J22="A/B/C/D/E",IF(Q22="A",1,IF(Q22="B",0.75,IF(Q22="C",0.5,IF(Q22="D",0.25,IF(Q22="E",0,"Blm Diisi"))))),IF(J22="%",IF(Q22="","Blm Diisi",Q22),IF(J22="Jumlah",IF(Q22="","Blm Diisi",""),IF(J22="Rupiah",IF(Q22="","Blm Diisi",""),IF(J22="","","-"))))))))</f>
        <v>0.33</v>
      </c>
      <c r="S22" s="33"/>
      <c r="T22" s="112" t="s">
        <v>138</v>
      </c>
    </row>
    <row r="23" spans="1:20" ht="409.5">
      <c r="A23" s="11">
        <v>98</v>
      </c>
      <c r="B23" s="14"/>
      <c r="C23" s="21"/>
      <c r="D23" s="21"/>
      <c r="E23" s="21"/>
      <c r="F23" s="28" t="s">
        <v>21</v>
      </c>
      <c r="G23" s="29" t="s">
        <v>139</v>
      </c>
      <c r="H23" s="30"/>
      <c r="I23" s="37" t="s">
        <v>140</v>
      </c>
      <c r="J23" s="44" t="s">
        <v>28</v>
      </c>
      <c r="K23" s="31" t="s">
        <v>24</v>
      </c>
      <c r="L23" s="87">
        <f t="shared" si="1"/>
        <v>0.67</v>
      </c>
      <c r="M23" s="33"/>
      <c r="N23" s="34"/>
      <c r="O23" s="42" t="s">
        <v>141</v>
      </c>
      <c r="P23" s="40" t="s">
        <v>142</v>
      </c>
      <c r="Q23" s="35" t="s">
        <v>24</v>
      </c>
      <c r="R23" s="32">
        <f t="shared" si="2"/>
        <v>0.67</v>
      </c>
      <c r="S23" s="36"/>
      <c r="T23" s="113" t="s">
        <v>70</v>
      </c>
    </row>
    <row r="24" spans="1:20" ht="409.5">
      <c r="A24" s="11">
        <v>99</v>
      </c>
      <c r="B24" s="14"/>
      <c r="C24" s="21"/>
      <c r="D24" s="21"/>
      <c r="E24" s="21"/>
      <c r="F24" s="28" t="s">
        <v>26</v>
      </c>
      <c r="G24" s="29" t="s">
        <v>143</v>
      </c>
      <c r="H24" s="30"/>
      <c r="I24" s="37" t="s">
        <v>144</v>
      </c>
      <c r="J24" s="44" t="s">
        <v>28</v>
      </c>
      <c r="K24" s="31" t="s">
        <v>24</v>
      </c>
      <c r="L24" s="87">
        <f t="shared" si="1"/>
        <v>0.67</v>
      </c>
      <c r="M24" s="33"/>
      <c r="N24" s="34"/>
      <c r="O24" s="114" t="s">
        <v>145</v>
      </c>
      <c r="P24" s="86" t="s">
        <v>146</v>
      </c>
      <c r="Q24" s="35" t="s">
        <v>24</v>
      </c>
      <c r="R24" s="32">
        <f t="shared" si="2"/>
        <v>0.67</v>
      </c>
      <c r="S24" s="33"/>
      <c r="T24" s="43" t="s">
        <v>147</v>
      </c>
    </row>
    <row r="25" spans="1:20" ht="409.5">
      <c r="A25" s="11">
        <v>100</v>
      </c>
      <c r="B25" s="14"/>
      <c r="C25" s="21"/>
      <c r="D25" s="21"/>
      <c r="E25" s="21"/>
      <c r="F25" s="28" t="s">
        <v>31</v>
      </c>
      <c r="G25" s="29" t="s">
        <v>148</v>
      </c>
      <c r="H25" s="30"/>
      <c r="I25" s="90" t="s">
        <v>149</v>
      </c>
      <c r="J25" s="44" t="s">
        <v>22</v>
      </c>
      <c r="K25" s="31" t="s">
        <v>23</v>
      </c>
      <c r="L25" s="87">
        <f t="shared" si="1"/>
        <v>1</v>
      </c>
      <c r="M25" s="33"/>
      <c r="N25" s="34"/>
      <c r="O25" s="42" t="s">
        <v>150</v>
      </c>
      <c r="P25" s="40" t="s">
        <v>151</v>
      </c>
      <c r="Q25" s="35" t="s">
        <v>24</v>
      </c>
      <c r="R25" s="32">
        <f t="shared" si="2"/>
        <v>0.5</v>
      </c>
      <c r="S25" s="33"/>
      <c r="T25" s="43" t="s">
        <v>152</v>
      </c>
    </row>
    <row r="26" spans="1:20" ht="409.5">
      <c r="A26" s="11">
        <v>101</v>
      </c>
      <c r="B26" s="14"/>
      <c r="C26" s="21"/>
      <c r="D26" s="21"/>
      <c r="E26" s="21"/>
      <c r="F26" s="28" t="s">
        <v>63</v>
      </c>
      <c r="G26" s="29" t="s">
        <v>153</v>
      </c>
      <c r="H26" s="30"/>
      <c r="I26" s="90" t="s">
        <v>154</v>
      </c>
      <c r="J26" s="44" t="s">
        <v>22</v>
      </c>
      <c r="K26" s="31" t="s">
        <v>23</v>
      </c>
      <c r="L26" s="87">
        <f t="shared" si="1"/>
        <v>1</v>
      </c>
      <c r="M26" s="33"/>
      <c r="N26" s="34"/>
      <c r="O26" s="42" t="s">
        <v>155</v>
      </c>
      <c r="P26" s="40" t="s">
        <v>156</v>
      </c>
      <c r="Q26" s="35" t="s">
        <v>24</v>
      </c>
      <c r="R26" s="32">
        <f t="shared" si="2"/>
        <v>0.5</v>
      </c>
      <c r="S26" s="33"/>
      <c r="T26" s="43" t="s">
        <v>157</v>
      </c>
    </row>
    <row r="27" spans="1:20" ht="378">
      <c r="A27" s="11">
        <v>59</v>
      </c>
      <c r="B27" s="14"/>
      <c r="C27" s="21"/>
      <c r="D27" s="21"/>
      <c r="E27" s="21"/>
      <c r="F27" s="93" t="s">
        <v>18</v>
      </c>
      <c r="G27" s="29" t="s">
        <v>65</v>
      </c>
      <c r="H27" s="30"/>
      <c r="I27" s="90" t="s">
        <v>66</v>
      </c>
      <c r="J27" s="44" t="s">
        <v>22</v>
      </c>
      <c r="K27" s="31" t="s">
        <v>24</v>
      </c>
      <c r="L27" s="87">
        <f>IF(J27="Ya/Tidak",IF(K27="Ya",1,IF(K27="Tidak",0,"Blm Diisi")),IF(J27="A/B/C",IF(K27="A",1,IF(K27="B",0.5,IF(K27="C",0,"Blm Diisi"))),IF(J27="A/B/C/D",IF(K27="A",1,IF(K27="B",0.67,IF(K27="C",0.33,IF(K27="D",0,"Blm Diisi")))),IF(J27="A/B/C/D/E",IF(K27="A",1,IF(K27="B",0.75,IF(K27="C",0.5,IF(K27="D",0.25,IF(K27="E",0,"Blm Diisi"))))),IF(J27="%",IF(K27="","Blm Diisi",K27),IF(J27="Jumlah",IF(K27="","Blm Diisi",""),IF(J27="Rupiah",IF(K27="","Blm Diisi",""),IF(J27="","","-"))))))))</f>
        <v>0.5</v>
      </c>
      <c r="M27" s="33"/>
      <c r="N27" s="34"/>
      <c r="O27" s="42" t="s">
        <v>67</v>
      </c>
      <c r="P27" s="40" t="s">
        <v>68</v>
      </c>
      <c r="Q27" s="35" t="s">
        <v>24</v>
      </c>
      <c r="R27" s="32">
        <f t="shared" si="2"/>
        <v>0.5</v>
      </c>
      <c r="S27" s="36"/>
      <c r="T27" s="89" t="s">
        <v>69</v>
      </c>
    </row>
    <row r="28" spans="1:20" ht="15.75">
      <c r="B28" s="12"/>
      <c r="C28" s="132"/>
      <c r="D28" s="13" t="s">
        <v>49</v>
      </c>
      <c r="E28" s="14" t="s">
        <v>48</v>
      </c>
      <c r="F28" s="14"/>
      <c r="G28" s="15"/>
      <c r="H28" s="16">
        <v>7.5</v>
      </c>
      <c r="I28" s="17"/>
      <c r="J28" s="16"/>
      <c r="K28" s="16"/>
      <c r="L28" s="16">
        <f>SUM(L29,L31,L36)</f>
        <v>6.875</v>
      </c>
      <c r="M28" s="18">
        <f>L28/H28</f>
        <v>0.91666666666666663</v>
      </c>
      <c r="N28" s="19"/>
      <c r="O28" s="133"/>
      <c r="P28" s="134"/>
      <c r="Q28" s="16"/>
      <c r="R28" s="16">
        <f>SUM(R29,R31,R36)</f>
        <v>6.875</v>
      </c>
      <c r="S28" s="20">
        <f>R28/H28</f>
        <v>0.91666666666666663</v>
      </c>
      <c r="T28" s="135"/>
    </row>
    <row r="29" spans="1:20" ht="15.75">
      <c r="B29" s="15"/>
      <c r="C29" s="21"/>
      <c r="D29" s="21"/>
      <c r="E29" s="21" t="s">
        <v>17</v>
      </c>
      <c r="F29" s="14" t="s">
        <v>158</v>
      </c>
      <c r="G29" s="15"/>
      <c r="H29" s="22">
        <v>2.5</v>
      </c>
      <c r="I29" s="136"/>
      <c r="J29" s="22"/>
      <c r="K29" s="22"/>
      <c r="L29" s="22">
        <f>AVERAGE(L30)*H29</f>
        <v>1.875</v>
      </c>
      <c r="M29" s="24">
        <f>L29/H29</f>
        <v>0.75</v>
      </c>
      <c r="N29" s="25"/>
      <c r="O29" s="133"/>
      <c r="P29" s="134"/>
      <c r="Q29" s="22"/>
      <c r="R29" s="22">
        <f>AVERAGE(R30)*H29</f>
        <v>1.875</v>
      </c>
      <c r="S29" s="26">
        <f>R29/H29</f>
        <v>0.75</v>
      </c>
      <c r="T29" s="96"/>
    </row>
    <row r="30" spans="1:20" ht="409.5">
      <c r="B30" s="29"/>
      <c r="C30" s="28"/>
      <c r="D30" s="28"/>
      <c r="E30" s="28"/>
      <c r="F30" s="93" t="s">
        <v>35</v>
      </c>
      <c r="G30" s="37" t="s">
        <v>159</v>
      </c>
      <c r="H30" s="30"/>
      <c r="I30" s="136" t="s">
        <v>160</v>
      </c>
      <c r="J30" s="44" t="s">
        <v>62</v>
      </c>
      <c r="K30" s="31" t="s">
        <v>24</v>
      </c>
      <c r="L30" s="87">
        <f>IF(J30="Ya/Tidak",IF(K30="Ya",1,IF(K30="Tidak",0,"Blm Diisi")),IF(J30="A/B/C",IF(K30="A",1,IF(K30="B",0.5,IF(K30="C",0,"Blm Diisi"))),IF(J30="A/B/C/D",IF(K30="A",1,IF(K30="B",0.67,IF(K30="C",0.33,IF(K30="D",0,"Blm Diisi")))),IF(J30="A/B/C/D/E",IF(K30="A",1,IF(K30="B",0.75,IF(K30="C",0.5,IF(K30="D",0.25,IF(K30="E",0,"Blm Diisi"))))),IF(J30="%",IF(K30="","Blm Diisi",K30),IF(J30="Jumlah",IF(K30="","Blm Diisi",""),IF(J30="Rupiah",IF(K30="","Blm Diisi",""),IF(J30="","","-"))))))))</f>
        <v>0.75</v>
      </c>
      <c r="M30" s="137"/>
      <c r="N30" s="138"/>
      <c r="O30" s="42" t="s">
        <v>161</v>
      </c>
      <c r="P30" s="40" t="s">
        <v>162</v>
      </c>
      <c r="Q30" s="35" t="s">
        <v>24</v>
      </c>
      <c r="R30" s="32">
        <f>IF(J30="Ya/Tidak",IF(Q30="Ya",1,IF(Q30="Tidak",0,"Blm Diisi")),IF(J30="A/B/C",IF(Q30="A",1,IF(Q30="B",0.5,IF(Q30="C",0,"Blm Diisi"))),IF(J30="A/B/C/D",IF(Q30="A",1,IF(Q30="B",0.67,IF(Q30="C",0.33,IF(Q30="D",0,"Blm Diisi")))),IF(J30="A/B/C/D/E",IF(Q30="A",1,IF(Q30="B",0.75,IF(Q30="C",0.5,IF(Q30="D",0.25,IF(Q30="E",0,"Blm Diisi"))))),IF(J30="%",IF(Q30="","Blm Diisi",Q30),IF(J30="Jumlah",IF(Q30="","Blm Diisi",""),IF(J30="Rupiah",IF(Q30="","Blm Diisi",""),IF(J30="","","-"))))))))</f>
        <v>0.75</v>
      </c>
      <c r="S30" s="139"/>
      <c r="T30" s="140" t="s">
        <v>147</v>
      </c>
    </row>
    <row r="31" spans="1:20" ht="15.75">
      <c r="B31" s="15"/>
      <c r="C31" s="21"/>
      <c r="D31" s="21"/>
      <c r="E31" s="21" t="s">
        <v>25</v>
      </c>
      <c r="F31" s="14" t="s">
        <v>163</v>
      </c>
      <c r="G31" s="15"/>
      <c r="H31" s="22">
        <v>3</v>
      </c>
      <c r="I31" s="136"/>
      <c r="J31" s="22" t="s">
        <v>164</v>
      </c>
      <c r="K31" s="22"/>
      <c r="L31" s="22">
        <f>L32*H31</f>
        <v>3</v>
      </c>
      <c r="M31" s="24">
        <f>L31/H31</f>
        <v>1</v>
      </c>
      <c r="N31" s="25"/>
      <c r="O31" s="38"/>
      <c r="P31" s="39"/>
      <c r="Q31" s="22"/>
      <c r="R31" s="22">
        <f>R32*H31</f>
        <v>3</v>
      </c>
      <c r="S31" s="26">
        <f>R31/H31</f>
        <v>1</v>
      </c>
      <c r="T31" s="96"/>
    </row>
    <row r="32" spans="1:20" ht="110.25">
      <c r="B32" s="29"/>
      <c r="C32" s="28"/>
      <c r="D32" s="28"/>
      <c r="E32" s="28"/>
      <c r="F32" s="93" t="s">
        <v>35</v>
      </c>
      <c r="G32" s="37" t="s">
        <v>165</v>
      </c>
      <c r="H32" s="30"/>
      <c r="I32" s="136" t="s">
        <v>166</v>
      </c>
      <c r="J32" s="30" t="s">
        <v>164</v>
      </c>
      <c r="K32" s="141">
        <f>IF(OR(K33="",K35=""),"#DIV/0!",IF(AND(K33=0,K35=0),"100%",IF(K33&lt;K35,"100%",K35/K33)))</f>
        <v>1</v>
      </c>
      <c r="L32" s="87">
        <f>IF(J32="Ya/Tidak",IF(K32="Ya",1,IF(K32="Tidak",0,"Blm Diisi")),IF(J32="A/B/C",IF(K32="A",1,IF(K32="B",0.5,IF(K32="C",0,"Blm Diisi"))),IF(J32="A/B/C/D",IF(K32="A",1,IF(K32="B",0.67,IF(K32="C",0.33,IF(K32="D",0,"Blm Diisi")))),IF(J32="A/B/C/D/E",IF(K32="A",1,IF(K32="B",0.75,IF(K32="C",0.5,IF(K32="D",0.25,IF(K32="E",0,"Blm Diisi"))))),IF(J32="%",IF(K32="","Blm Diisi",K32),IF(J32="Jumlah",IF(K32="","Blm Diisi",""),IF(J32="Rupiah",IF(K32="","Blm Diisi",""),IF(J32="","","-"))))))))</f>
        <v>1</v>
      </c>
      <c r="M32" s="137"/>
      <c r="N32" s="138"/>
      <c r="O32" s="142"/>
      <c r="P32" s="143"/>
      <c r="Q32" s="141">
        <f>IF(OR(Q33="",Q35=""),"#DIV/0!",IF(AND(Q33=0,Q35=0),"100%",IF(Q33&lt;Q35,"100%",Q35/Q33)))</f>
        <v>1</v>
      </c>
      <c r="R32" s="144">
        <f>IF(J32="Ya/Tidak",IF(Q32="Ya",1,IF(Q32="Tidak",0,"Blm Diisi")),IF(J32="A/B/C",IF(Q32="A",1,IF(Q32="B",0.5,IF(Q32="C",0,"Blm Diisi"))),IF(J32="A/B/C/D",IF(Q32="A",1,IF(Q32="B",0.67,IF(Q32="C",0.33,IF(Q32="D",0,"Blm Diisi")))),IF(J32="A/B/C/D/E",IF(Q32="A",1,IF(Q32="B",0.75,IF(Q32="C",0.5,IF(Q32="D",0.25,IF(Q32="E",0,"Blm Diisi"))))),IF(J32="%",IF(Q32="","Blm Diisi",Q32),IF(J32="Jumlah",IF(Q32="","Blm Diisi",""),IF(J32="Rupiah",IF(Q32="","Blm Diisi",""),IF(J32="","","-"))))))))</f>
        <v>1</v>
      </c>
      <c r="S32" s="139"/>
      <c r="T32" s="145"/>
    </row>
    <row r="33" spans="2:20" ht="110.25">
      <c r="B33" s="14"/>
      <c r="C33" s="21"/>
      <c r="D33" s="21"/>
      <c r="E33" s="21"/>
      <c r="F33" s="28"/>
      <c r="G33" s="146" t="s">
        <v>167</v>
      </c>
      <c r="H33" s="30"/>
      <c r="I33" s="29"/>
      <c r="J33" s="44" t="s">
        <v>168</v>
      </c>
      <c r="K33" s="147">
        <v>1</v>
      </c>
      <c r="L33" s="32" t="str">
        <f>IF(E33="Ya/Tidak",IF(K33="Ya",1,IF(K33="Tidak",0,"Blm Diisi")),IF(E33="A/B/C",IF(K33="A",1,IF(K33="B",0.5,IF(K33="C",0,"Blm Diisi"))),IF(E33="A/B/C/D",IF(K33="A",1,IF(K33="B",0.67,IF(K33="C",0.33,IF(K33="D",0,"Blm Diisi")))),IF(E33="A/B/C/D/E",IF(K33="A",1,IF(K33="B",0.75,IF(K33="C",0.5,IF(K33="D",0.25,IF(K33="E",0,"Blm Diisi"))))),IF(E33="%",IF(K33="","Blm Diisi",K33),IF(E33="Jumlah",IF(K33="","Blm Diisi",""),IF(E33="Rupiah",IF(K33="","Blm Diisi",""),IF(E33="","","-"))))))))</f>
        <v/>
      </c>
      <c r="M33" s="33"/>
      <c r="N33" s="34"/>
      <c r="O33" s="42" t="s">
        <v>169</v>
      </c>
      <c r="P33" s="40" t="s">
        <v>170</v>
      </c>
      <c r="Q33" s="147">
        <v>1</v>
      </c>
      <c r="R33" s="32" t="str">
        <f>IF(J33="Ya/Tidak",IF(Q33="Ya",1,IF(Q33="Tidak",0,"Blm Diisi")),IF(J33="A/B/C",IF(Q33="A",1,IF(Q33="B",0.5,IF(Q33="C",0,"Blm Diisi"))),IF(J33="A/B/C/D",IF(Q33="A",1,IF(Q33="B",0.67,IF(Q33="C",0.33,IF(Q33="D",0,"Blm Diisi")))),IF(J33="A/B/C/D/E",IF(Q33="A",1,IF(Q33="B",0.75,IF(Q33="C",0.5,IF(Q33="D",0.25,IF(Q33="E",0,"Blm Diisi"))))),IF(J33="%",IF(Q33="","Blm Diisi",Q33),IF(J33="Jumlah",IF(Q33="","Blm Diisi",""),IF(J33="Rupiah",IF(Q33="","Blm Diisi",""),IF(J33="","","-"))))))))</f>
        <v/>
      </c>
      <c r="S33" s="36"/>
      <c r="T33" s="148"/>
    </row>
    <row r="34" spans="2:20" ht="157.5">
      <c r="B34" s="14"/>
      <c r="C34" s="21"/>
      <c r="D34" s="21"/>
      <c r="E34" s="21"/>
      <c r="F34" s="28"/>
      <c r="G34" s="146" t="s">
        <v>171</v>
      </c>
      <c r="H34" s="30"/>
      <c r="I34" s="29"/>
      <c r="J34" s="44" t="s">
        <v>168</v>
      </c>
      <c r="K34" s="147">
        <v>1</v>
      </c>
      <c r="L34" s="32" t="str">
        <f>IF(E34="Ya/Tidak",IF(K34="Ya",1,IF(K34="Tidak",0,"Blm Diisi")),IF(E34="A/B/C",IF(K34="A",1,IF(K34="B",0.5,IF(K34="C",0,"Blm Diisi"))),IF(E34="A/B/C/D",IF(K34="A",1,IF(K34="B",0.67,IF(K34="C",0.33,IF(K34="D",0,"Blm Diisi")))),IF(E34="A/B/C/D/E",IF(K34="A",1,IF(K34="B",0.75,IF(K34="C",0.5,IF(K34="D",0.25,IF(K34="E",0,"Blm Diisi"))))),IF(E34="%",IF(K34="","Blm Diisi",K34),IF(E34="Jumlah",IF(K34="","Blm Diisi",""),IF(E34="Rupiah",IF(K34="","Blm Diisi",""),IF(E34="","","-"))))))))</f>
        <v/>
      </c>
      <c r="M34" s="33"/>
      <c r="N34" s="34"/>
      <c r="O34" s="42" t="s">
        <v>172</v>
      </c>
      <c r="P34" s="40" t="s">
        <v>173</v>
      </c>
      <c r="Q34" s="147">
        <v>1</v>
      </c>
      <c r="R34" s="32" t="str">
        <f>IF(J34="Ya/Tidak",IF(Q34="Ya",1,IF(Q34="Tidak",0,"Blm Diisi")),IF(J34="A/B/C",IF(Q34="A",1,IF(Q34="B",0.5,IF(Q34="C",0,"Blm Diisi"))),IF(J34="A/B/C/D",IF(Q34="A",1,IF(Q34="B",0.67,IF(Q34="C",0.33,IF(Q34="D",0,"Blm Diisi")))),IF(J34="A/B/C/D/E",IF(Q34="A",1,IF(Q34="B",0.75,IF(Q34="C",0.5,IF(Q34="D",0.25,IF(Q34="E",0,"Blm Diisi"))))),IF(J34="%",IF(Q34="","Blm Diisi",Q34),IF(J34="Jumlah",IF(Q34="","Blm Diisi",""),IF(J34="Rupiah",IF(Q34="","Blm Diisi",""),IF(J34="","","-"))))))))</f>
        <v/>
      </c>
      <c r="S34" s="36"/>
      <c r="T34" s="148"/>
    </row>
    <row r="35" spans="2:20" ht="141.75">
      <c r="B35" s="14"/>
      <c r="C35" s="21"/>
      <c r="D35" s="21"/>
      <c r="E35" s="21"/>
      <c r="F35" s="28"/>
      <c r="G35" s="146" t="s">
        <v>174</v>
      </c>
      <c r="H35" s="30"/>
      <c r="I35" s="29"/>
      <c r="J35" s="44" t="s">
        <v>168</v>
      </c>
      <c r="K35" s="147">
        <v>1</v>
      </c>
      <c r="L35" s="32" t="str">
        <f>IF(E35="Ya/Tidak",IF(K35="Ya",1,IF(K35="Tidak",0,"Blm Diisi")),IF(E35="A/B/C",IF(K35="A",1,IF(K35="B",0.5,IF(K35="C",0,"Blm Diisi"))),IF(E35="A/B/C/D",IF(K35="A",1,IF(K35="B",0.67,IF(K35="C",0.33,IF(K35="D",0,"Blm Diisi")))),IF(E35="A/B/C/D/E",IF(K35="A",1,IF(K35="B",0.75,IF(K35="C",0.5,IF(K35="D",0.25,IF(K35="E",0,"Blm Diisi"))))),IF(E35="%",IF(K35="","Blm Diisi",K35),IF(E35="Jumlah",IF(K35="","Blm Diisi",""),IF(E35="Rupiah",IF(K35="","Blm Diisi",""),IF(E35="","","-"))))))))</f>
        <v/>
      </c>
      <c r="M35" s="33"/>
      <c r="N35" s="34"/>
      <c r="O35" s="42" t="s">
        <v>175</v>
      </c>
      <c r="P35" s="40" t="s">
        <v>176</v>
      </c>
      <c r="Q35" s="147">
        <v>1</v>
      </c>
      <c r="R35" s="32" t="str">
        <f>IF(J35="Ya/Tidak",IF(Q35="Ya",1,IF(Q35="Tidak",0,"Blm Diisi")),IF(J35="A/B/C",IF(Q35="A",1,IF(Q35="B",0.5,IF(Q35="C",0,"Blm Diisi"))),IF(J35="A/B/C/D",IF(Q35="A",1,IF(Q35="B",0.67,IF(Q35="C",0.33,IF(Q35="D",0,"Blm Diisi")))),IF(J35="A/B/C/D/E",IF(Q35="A",1,IF(Q35="B",0.75,IF(Q35="C",0.5,IF(Q35="D",0.25,IF(Q35="E",0,"Blm Diisi"))))),IF(J35="%",IF(Q35="","Blm Diisi",Q35),IF(J35="Jumlah",IF(Q35="","Blm Diisi",""),IF(J35="Rupiah",IF(Q35="","Blm Diisi",""),IF(J35="","","-"))))))))</f>
        <v/>
      </c>
      <c r="S35" s="36"/>
      <c r="T35" s="148"/>
    </row>
    <row r="36" spans="2:20" ht="378">
      <c r="B36" s="15"/>
      <c r="C36" s="21"/>
      <c r="D36" s="21"/>
      <c r="E36" s="21" t="s">
        <v>27</v>
      </c>
      <c r="F36" s="14" t="s">
        <v>177</v>
      </c>
      <c r="G36" s="15"/>
      <c r="H36" s="22">
        <v>2</v>
      </c>
      <c r="I36" s="136" t="s">
        <v>178</v>
      </c>
      <c r="J36" s="22" t="s">
        <v>164</v>
      </c>
      <c r="K36" s="22"/>
      <c r="L36" s="22">
        <f>SUM(L37,L44)</f>
        <v>2</v>
      </c>
      <c r="M36" s="24">
        <f>L36/H36</f>
        <v>1</v>
      </c>
      <c r="N36" s="25"/>
      <c r="O36" s="38"/>
      <c r="P36" s="39"/>
      <c r="Q36" s="22"/>
      <c r="R36" s="22">
        <f>SUM(R37,R44)</f>
        <v>2</v>
      </c>
      <c r="S36" s="26">
        <f>R36/H36</f>
        <v>1</v>
      </c>
      <c r="T36" s="94"/>
    </row>
    <row r="37" spans="2:20" ht="15.75">
      <c r="B37" s="149"/>
      <c r="C37" s="150"/>
      <c r="D37" s="150"/>
      <c r="E37" s="150" t="s">
        <v>18</v>
      </c>
      <c r="F37" s="173" t="s">
        <v>179</v>
      </c>
      <c r="G37" s="2"/>
      <c r="H37" s="144">
        <v>1</v>
      </c>
      <c r="I37" s="151"/>
      <c r="J37" s="144"/>
      <c r="K37" s="144"/>
      <c r="L37" s="144">
        <f>AVERAGE(L38:L43)*H37</f>
        <v>1</v>
      </c>
      <c r="M37" s="152"/>
      <c r="N37" s="153"/>
      <c r="O37" s="154"/>
      <c r="P37" s="39"/>
      <c r="Q37" s="144"/>
      <c r="R37" s="144">
        <f>AVERAGE(R38:R43)*H37</f>
        <v>1</v>
      </c>
      <c r="S37" s="144"/>
      <c r="T37" s="155"/>
    </row>
    <row r="38" spans="2:20" ht="31.5">
      <c r="B38" s="156"/>
      <c r="C38" s="157"/>
      <c r="D38" s="157"/>
      <c r="E38" s="157"/>
      <c r="F38" s="158" t="s">
        <v>35</v>
      </c>
      <c r="G38" s="159" t="s">
        <v>180</v>
      </c>
      <c r="H38" s="160"/>
      <c r="I38" s="161"/>
      <c r="J38" s="160" t="s">
        <v>164</v>
      </c>
      <c r="K38" s="162">
        <f>K43/K39</f>
        <v>1</v>
      </c>
      <c r="L38" s="163">
        <f t="shared" ref="L38" si="3">IF(J38="Ya/Tidak",IF(K38="Ya",1,IF(K38="Tidak",0,"Blm Diisi")),IF(J38="A/B/C",IF(K38="A",1,IF(K38="B",0.5,IF(K38="C",0,"Blm Diisi"))),IF(J38="A/B/C/D",IF(K38="A",1,IF(K38="B",0.67,IF(K38="C",0.33,IF(K38="D",0,"Blm Diisi")))),IF(J38="A/B/C/D/E",IF(K38="A",1,IF(K38="B",0.75,IF(K38="C",0.5,IF(K38="D",0.25,IF(K38="E",0,"Blm Diisi"))))),IF(J38="%",IF(K38="","Blm Diisi",K38),IF(J38="Jumlah",IF(K38="","Blm Diisi",""),IF(J38="Rupiah",IF(K38="","Blm Diisi",""),IF(J38="","","-"))))))))</f>
        <v>1</v>
      </c>
      <c r="M38" s="152"/>
      <c r="N38" s="153"/>
      <c r="O38" s="164"/>
      <c r="P38" s="165"/>
      <c r="Q38" s="162">
        <f>Q43/Q39</f>
        <v>1</v>
      </c>
      <c r="R38" s="144">
        <f t="shared" ref="R38:R43" si="4">IF(J38="Ya/Tidak",IF(Q38="Ya",1,IF(Q38="Tidak",0,"Blm Diisi")),IF(J38="A/B/C",IF(Q38="A",1,IF(Q38="B",0.5,IF(Q38="C",0,"Blm Diisi"))),IF(J38="A/B/C/D",IF(Q38="A",1,IF(Q38="B",0.67,IF(Q38="C",0.33,IF(Q38="D",0,"Blm Diisi")))),IF(J38="A/B/C/D/E",IF(Q38="A",1,IF(Q38="B",0.75,IF(Q38="C",0.5,IF(Q38="D",0.25,IF(Q38="E",0,"Blm Diisi"))))),IF(J38="%",IF(Q38="","Blm Diisi",Q38),IF(J38="Jumlah",IF(Q38="","Blm Diisi",""),IF(J38="Rupiah",IF(Q38="","Blm Diisi",""),IF(J38="","","-"))))))))</f>
        <v>1</v>
      </c>
      <c r="S38" s="144"/>
      <c r="T38" s="152"/>
    </row>
    <row r="39" spans="2:20" ht="141.75">
      <c r="B39" s="156"/>
      <c r="C39" s="157"/>
      <c r="D39" s="157"/>
      <c r="E39" s="157"/>
      <c r="F39" s="166" t="s">
        <v>35</v>
      </c>
      <c r="G39" s="159" t="s">
        <v>181</v>
      </c>
      <c r="H39" s="160"/>
      <c r="I39" s="161"/>
      <c r="J39" s="160" t="s">
        <v>168</v>
      </c>
      <c r="K39" s="160">
        <f>SUM(K40:K42)</f>
        <v>1</v>
      </c>
      <c r="L39" s="144" t="str">
        <f>IF(E39="Ya/Tidak",IF(K39="Ya",1,IF(K39="Tidak",0,"Blm Diisi")),IF(E39="A/B/C",IF(K39="A",1,IF(K39="B",0.5,IF(K39="C",0,"Blm Diisi"))),IF(E39="A/B/C/D",IF(K39="A",1,IF(K39="B",0.67,IF(K39="C",0.33,IF(K39="D",0,"Blm Diisi")))),IF(E39="A/B/C/D/E",IF(K39="A",1,IF(K39="B",0.75,IF(K39="C",0.5,IF(K39="D",0.25,IF(K39="E",0,"Blm Diisi"))))),IF(E39="%",IF(K39="","Blm Diisi",K39),IF(E39="Jumlah",IF(K39="","Blm Diisi",""),IF(E39="Rupiah",IF(K39="","Blm Diisi",""),IF(E39="","","-"))))))))</f>
        <v/>
      </c>
      <c r="M39" s="152"/>
      <c r="N39" s="153"/>
      <c r="O39" s="167" t="s">
        <v>182</v>
      </c>
      <c r="P39" s="168" t="s">
        <v>183</v>
      </c>
      <c r="Q39" s="160">
        <f>SUM(Q40:Q42)</f>
        <v>1</v>
      </c>
      <c r="R39" s="144" t="str">
        <f t="shared" si="4"/>
        <v/>
      </c>
      <c r="S39" s="144"/>
      <c r="T39" s="155"/>
    </row>
    <row r="40" spans="2:20" ht="110.25">
      <c r="B40" s="156"/>
      <c r="C40" s="157"/>
      <c r="D40" s="157"/>
      <c r="E40" s="157"/>
      <c r="F40" s="169"/>
      <c r="G40" s="170" t="s">
        <v>184</v>
      </c>
      <c r="H40" s="160"/>
      <c r="I40" s="161"/>
      <c r="J40" s="160" t="s">
        <v>168</v>
      </c>
      <c r="K40" s="171">
        <v>1</v>
      </c>
      <c r="L40" s="144" t="str">
        <f>IF(E40="Ya/Tidak",IF(K40="Ya",1,IF(K40="Tidak",0,"Blm Diisi")),IF(E40="A/B/C",IF(K40="A",1,IF(K40="B",0.5,IF(K40="C",0,"Blm Diisi"))),IF(E40="A/B/C/D",IF(K40="A",1,IF(K40="B",0.67,IF(K40="C",0.33,IF(K40="D",0,"Blm Diisi")))),IF(E40="A/B/C/D/E",IF(K40="A",1,IF(K40="B",0.75,IF(K40="C",0.5,IF(K40="D",0.25,IF(K40="E",0,"Blm Diisi"))))),IF(E40="%",IF(K40="","Blm Diisi",K40),IF(E40="Jumlah",IF(K40="","Blm Diisi",""),IF(E40="Rupiah",IF(K40="","Blm Diisi",""),IF(E40="","","-"))))))))</f>
        <v/>
      </c>
      <c r="M40" s="152"/>
      <c r="N40" s="153"/>
      <c r="O40" s="167" t="s">
        <v>185</v>
      </c>
      <c r="P40" s="168" t="s">
        <v>186</v>
      </c>
      <c r="Q40" s="171">
        <v>1</v>
      </c>
      <c r="R40" s="144" t="str">
        <f t="shared" si="4"/>
        <v/>
      </c>
      <c r="S40" s="144"/>
      <c r="T40" s="155"/>
    </row>
    <row r="41" spans="2:20" ht="157.5">
      <c r="B41" s="156"/>
      <c r="C41" s="157"/>
      <c r="D41" s="157"/>
      <c r="E41" s="157"/>
      <c r="F41" s="169"/>
      <c r="G41" s="170" t="s">
        <v>187</v>
      </c>
      <c r="H41" s="160"/>
      <c r="I41" s="161"/>
      <c r="J41" s="160" t="s">
        <v>168</v>
      </c>
      <c r="K41" s="171">
        <v>0</v>
      </c>
      <c r="L41" s="144" t="str">
        <f>IF(E41="Ya/Tidak",IF(K41="Ya",1,IF(K41="Tidak",0,"Blm Diisi")),IF(E41="A/B/C",IF(K41="A",1,IF(K41="B",0.5,IF(K41="C",0,"Blm Diisi"))),IF(E41="A/B/C/D",IF(K41="A",1,IF(K41="B",0.67,IF(K41="C",0.33,IF(K41="D",0,"Blm Diisi")))),IF(E41="A/B/C/D/E",IF(K41="A",1,IF(K41="B",0.75,IF(K41="C",0.5,IF(K41="D",0.25,IF(K41="E",0,"Blm Diisi"))))),IF(E41="%",IF(K41="","Blm Diisi",K41),IF(E41="Jumlah",IF(K41="","Blm Diisi",""),IF(E41="Rupiah",IF(K41="","Blm Diisi",""),IF(E41="","","-"))))))))</f>
        <v/>
      </c>
      <c r="M41" s="152"/>
      <c r="N41" s="153"/>
      <c r="O41" s="167" t="s">
        <v>188</v>
      </c>
      <c r="P41" s="168" t="s">
        <v>189</v>
      </c>
      <c r="Q41" s="171">
        <v>0</v>
      </c>
      <c r="R41" s="144" t="str">
        <f t="shared" si="4"/>
        <v/>
      </c>
      <c r="S41" s="144"/>
      <c r="T41" s="155"/>
    </row>
    <row r="42" spans="2:20" ht="173.25">
      <c r="B42" s="156"/>
      <c r="C42" s="157"/>
      <c r="D42" s="157"/>
      <c r="E42" s="157"/>
      <c r="F42" s="166"/>
      <c r="G42" s="170" t="s">
        <v>190</v>
      </c>
      <c r="H42" s="160"/>
      <c r="I42" s="161"/>
      <c r="J42" s="160" t="s">
        <v>168</v>
      </c>
      <c r="K42" s="171">
        <v>0</v>
      </c>
      <c r="L42" s="144" t="str">
        <f>IF(E42="Ya/Tidak",IF(K42="Ya",1,IF(K42="Tidak",0,"Blm Diisi")),IF(E42="A/B/C",IF(K42="A",1,IF(K42="B",0.5,IF(K42="C",0,"Blm Diisi"))),IF(E42="A/B/C/D",IF(K42="A",1,IF(K42="B",0.67,IF(K42="C",0.33,IF(K42="D",0,"Blm Diisi")))),IF(E42="A/B/C/D/E",IF(K42="A",1,IF(K42="B",0.75,IF(K42="C",0.5,IF(K42="D",0.25,IF(K42="E",0,"Blm Diisi"))))),IF(E42="%",IF(K42="","Blm Diisi",K42),IF(E42="Jumlah",IF(K42="","Blm Diisi",""),IF(E42="Rupiah",IF(K42="","Blm Diisi",""),IF(E42="","","-"))))))))</f>
        <v/>
      </c>
      <c r="M42" s="152"/>
      <c r="N42" s="153"/>
      <c r="O42" s="167" t="s">
        <v>191</v>
      </c>
      <c r="P42" s="168" t="s">
        <v>189</v>
      </c>
      <c r="Q42" s="171">
        <v>0</v>
      </c>
      <c r="R42" s="144" t="str">
        <f t="shared" si="4"/>
        <v/>
      </c>
      <c r="S42" s="144"/>
      <c r="T42" s="155"/>
    </row>
    <row r="43" spans="2:20" ht="157.5">
      <c r="B43" s="156"/>
      <c r="C43" s="157"/>
      <c r="D43" s="157"/>
      <c r="E43" s="157"/>
      <c r="F43" s="172" t="s">
        <v>35</v>
      </c>
      <c r="G43" s="159" t="s">
        <v>192</v>
      </c>
      <c r="H43" s="160"/>
      <c r="I43" s="161"/>
      <c r="J43" s="160" t="s">
        <v>168</v>
      </c>
      <c r="K43" s="171">
        <v>1</v>
      </c>
      <c r="L43" s="144" t="str">
        <f>IF(E43="Ya/Tidak",IF(K43="Ya",1,IF(K43="Tidak",0,"Blm Diisi")),IF(E43="A/B/C",IF(K43="A",1,IF(K43="B",0.5,IF(K43="C",0,"Blm Diisi"))),IF(E43="A/B/C/D",IF(K43="A",1,IF(K43="B",0.67,IF(K43="C",0.33,IF(K43="D",0,"Blm Diisi")))),IF(E43="A/B/C/D/E",IF(K43="A",1,IF(K43="B",0.75,IF(K43="C",0.5,IF(K43="D",0.25,IF(K43="E",0,"Blm Diisi"))))),IF(E43="%",IF(K43="","Blm Diisi",K43),IF(E43="Jumlah",IF(K43="","Blm Diisi",""),IF(E43="Rupiah",IF(K43="","Blm Diisi",""),IF(E43="","","-"))))))))</f>
        <v/>
      </c>
      <c r="M43" s="152"/>
      <c r="N43" s="153"/>
      <c r="O43" s="167" t="s">
        <v>193</v>
      </c>
      <c r="P43" s="168" t="s">
        <v>194</v>
      </c>
      <c r="Q43" s="171">
        <v>1</v>
      </c>
      <c r="R43" s="144" t="str">
        <f t="shared" si="4"/>
        <v/>
      </c>
      <c r="S43" s="144"/>
      <c r="T43" s="155"/>
    </row>
    <row r="44" spans="2:20" ht="15.75">
      <c r="B44" s="149"/>
      <c r="C44" s="150"/>
      <c r="D44" s="150"/>
      <c r="E44" s="150" t="s">
        <v>21</v>
      </c>
      <c r="F44" s="173" t="s">
        <v>195</v>
      </c>
      <c r="G44" s="174"/>
      <c r="H44" s="160">
        <v>1</v>
      </c>
      <c r="I44" s="161"/>
      <c r="J44" s="160"/>
      <c r="K44" s="160"/>
      <c r="L44" s="144">
        <f>AVERAGE(L45:L50)*H44</f>
        <v>1</v>
      </c>
      <c r="M44" s="152"/>
      <c r="N44" s="153"/>
      <c r="O44" s="154"/>
      <c r="P44" s="39"/>
      <c r="Q44" s="160"/>
      <c r="R44" s="144">
        <f>AVERAGE(R45:R50)*H44</f>
        <v>1</v>
      </c>
      <c r="S44" s="144"/>
      <c r="T44" s="155"/>
    </row>
    <row r="45" spans="2:20" ht="47.25">
      <c r="B45" s="156"/>
      <c r="C45" s="157"/>
      <c r="D45" s="157"/>
      <c r="E45" s="157"/>
      <c r="F45" s="158" t="s">
        <v>35</v>
      </c>
      <c r="G45" s="159" t="s">
        <v>196</v>
      </c>
      <c r="H45" s="160"/>
      <c r="I45" s="161"/>
      <c r="J45" s="160" t="s">
        <v>164</v>
      </c>
      <c r="K45" s="162">
        <f>K50/K46</f>
        <v>1</v>
      </c>
      <c r="L45" s="163">
        <f t="shared" ref="L45" si="5">IF(J45="Ya/Tidak",IF(K45="Ya",1,IF(K45="Tidak",0,"Blm Diisi")),IF(J45="A/B/C",IF(K45="A",1,IF(K45="B",0.5,IF(K45="C",0,"Blm Diisi"))),IF(J45="A/B/C/D",IF(K45="A",1,IF(K45="B",0.67,IF(K45="C",0.33,IF(K45="D",0,"Blm Diisi")))),IF(J45="A/B/C/D/E",IF(K45="A",1,IF(K45="B",0.75,IF(K45="C",0.5,IF(K45="D",0.25,IF(K45="E",0,"Blm Diisi"))))),IF(J45="%",IF(K45="","Blm Diisi",K45),IF(J45="Jumlah",IF(K45="","Blm Diisi",""),IF(J45="Rupiah",IF(K45="","Blm Diisi",""),IF(J45="","","-"))))))))</f>
        <v>1</v>
      </c>
      <c r="M45" s="152"/>
      <c r="N45" s="153"/>
      <c r="O45" s="164"/>
      <c r="P45" s="165"/>
      <c r="Q45" s="162">
        <f>Q50/Q46</f>
        <v>1</v>
      </c>
      <c r="R45" s="144">
        <f t="shared" ref="R45:R50" si="6">IF(J45="Ya/Tidak",IF(Q45="Ya",1,IF(Q45="Tidak",0,"Blm Diisi")),IF(J45="A/B/C",IF(Q45="A",1,IF(Q45="B",0.5,IF(Q45="C",0,"Blm Diisi"))),IF(J45="A/B/C/D",IF(Q45="A",1,IF(Q45="B",0.67,IF(Q45="C",0.33,IF(Q45="D",0,"Blm Diisi")))),IF(J45="A/B/C/D/E",IF(Q45="A",1,IF(Q45="B",0.75,IF(Q45="C",0.5,IF(Q45="D",0.25,IF(Q45="E",0,"Blm Diisi"))))),IF(J45="%",IF(Q45="","Blm Diisi",Q45),IF(J45="Jumlah",IF(Q45="","Blm Diisi",""),IF(J45="Rupiah",IF(Q45="","Blm Diisi",""),IF(J45="","","-"))))))))</f>
        <v>1</v>
      </c>
      <c r="S45" s="144"/>
      <c r="T45" s="152"/>
    </row>
    <row r="46" spans="2:20" ht="126">
      <c r="B46" s="156"/>
      <c r="C46" s="157"/>
      <c r="D46" s="157"/>
      <c r="E46" s="157"/>
      <c r="F46" s="166" t="s">
        <v>35</v>
      </c>
      <c r="G46" s="159" t="s">
        <v>197</v>
      </c>
      <c r="H46" s="160"/>
      <c r="I46" s="161"/>
      <c r="J46" s="160" t="s">
        <v>168</v>
      </c>
      <c r="K46" s="160">
        <f>SUM(K47:K49)</f>
        <v>1</v>
      </c>
      <c r="L46" s="144" t="str">
        <f>IF(E46="Ya/Tidak",IF(K46="Ya",1,IF(K46="Tidak",0,"Blm Diisi")),IF(E46="A/B/C",IF(K46="A",1,IF(K46="B",0.5,IF(K46="C",0,"Blm Diisi"))),IF(E46="A/B/C/D",IF(K46="A",1,IF(K46="B",0.67,IF(K46="C",0.33,IF(K46="D",0,"Blm Diisi")))),IF(E46="A/B/C/D/E",IF(K46="A",1,IF(K46="B",0.75,IF(K46="C",0.5,IF(K46="D",0.25,IF(K46="E",0,"Blm Diisi"))))),IF(E46="%",IF(K46="","Blm Diisi",K46),IF(E46="Jumlah",IF(K46="","Blm Diisi",""),IF(E46="Rupiah",IF(K46="","Blm Diisi",""),IF(E46="","","-"))))))))</f>
        <v/>
      </c>
      <c r="M46" s="152"/>
      <c r="N46" s="153"/>
      <c r="O46" s="175" t="s">
        <v>198</v>
      </c>
      <c r="P46" s="168" t="s">
        <v>199</v>
      </c>
      <c r="Q46" s="160">
        <f>SUM(Q47:Q49)</f>
        <v>1</v>
      </c>
      <c r="R46" s="144" t="str">
        <f t="shared" si="6"/>
        <v/>
      </c>
      <c r="S46" s="144"/>
      <c r="T46" s="152"/>
    </row>
    <row r="47" spans="2:20" ht="31.5">
      <c r="B47" s="156"/>
      <c r="C47" s="157"/>
      <c r="D47" s="157"/>
      <c r="E47" s="157"/>
      <c r="F47" s="169"/>
      <c r="G47" s="170" t="s">
        <v>200</v>
      </c>
      <c r="H47" s="160"/>
      <c r="I47" s="161"/>
      <c r="J47" s="160" t="s">
        <v>168</v>
      </c>
      <c r="K47" s="171">
        <v>0</v>
      </c>
      <c r="L47" s="144" t="str">
        <f>IF(E47="Ya/Tidak",IF(K47="Ya",1,IF(K47="Tidak",0,"Blm Diisi")),IF(E47="A/B/C",IF(K47="A",1,IF(K47="B",0.5,IF(K47="C",0,"Blm Diisi"))),IF(E47="A/B/C/D",IF(K47="A",1,IF(K47="B",0.67,IF(K47="C",0.33,IF(K47="D",0,"Blm Diisi")))),IF(E47="A/B/C/D/E",IF(K47="A",1,IF(K47="B",0.75,IF(K47="C",0.5,IF(K47="D",0.25,IF(K47="E",0,"Blm Diisi"))))),IF(E47="%",IF(K47="","Blm Diisi",K47),IF(E47="Jumlah",IF(K47="","Blm Diisi",""),IF(E47="Rupiah",IF(K47="","Blm Diisi",""),IF(E47="","","-"))))))))</f>
        <v/>
      </c>
      <c r="M47" s="152"/>
      <c r="N47" s="153"/>
      <c r="O47" s="176"/>
      <c r="P47" s="134"/>
      <c r="Q47" s="171">
        <v>0</v>
      </c>
      <c r="R47" s="144" t="str">
        <f t="shared" si="6"/>
        <v/>
      </c>
      <c r="S47" s="144"/>
      <c r="T47" s="152"/>
    </row>
    <row r="48" spans="2:20" ht="110.25">
      <c r="B48" s="156"/>
      <c r="C48" s="157"/>
      <c r="D48" s="157"/>
      <c r="E48" s="157"/>
      <c r="F48" s="169"/>
      <c r="G48" s="170" t="s">
        <v>201</v>
      </c>
      <c r="H48" s="160"/>
      <c r="I48" s="161"/>
      <c r="J48" s="160" t="s">
        <v>168</v>
      </c>
      <c r="K48" s="171">
        <v>1</v>
      </c>
      <c r="L48" s="144" t="str">
        <f>IF(E48="Ya/Tidak",IF(K48="Ya",1,IF(K48="Tidak",0,"Blm Diisi")),IF(E48="A/B/C",IF(K48="A",1,IF(K48="B",0.5,IF(K48="C",0,"Blm Diisi"))),IF(E48="A/B/C/D",IF(K48="A",1,IF(K48="B",0.67,IF(K48="C",0.33,IF(K48="D",0,"Blm Diisi")))),IF(E48="A/B/C/D/E",IF(K48="A",1,IF(K48="B",0.75,IF(K48="C",0.5,IF(K48="D",0.25,IF(K48="E",0,"Blm Diisi"))))),IF(E48="%",IF(K48="","Blm Diisi",K48),IF(E48="Jumlah",IF(K48="","Blm Diisi",""),IF(E48="Rupiah",IF(K48="","Blm Diisi",""),IF(E48="","","-"))))))))</f>
        <v/>
      </c>
      <c r="M48" s="152"/>
      <c r="N48" s="153"/>
      <c r="O48" s="175" t="s">
        <v>202</v>
      </c>
      <c r="P48" s="168" t="s">
        <v>203</v>
      </c>
      <c r="Q48" s="171">
        <v>1</v>
      </c>
      <c r="R48" s="144" t="str">
        <f t="shared" si="6"/>
        <v/>
      </c>
      <c r="S48" s="144"/>
      <c r="T48" s="155"/>
    </row>
    <row r="49" spans="2:20" ht="31.5">
      <c r="B49" s="156"/>
      <c r="C49" s="157"/>
      <c r="D49" s="157"/>
      <c r="E49" s="157"/>
      <c r="F49" s="166"/>
      <c r="G49" s="170" t="s">
        <v>204</v>
      </c>
      <c r="H49" s="160"/>
      <c r="I49" s="161"/>
      <c r="J49" s="160" t="s">
        <v>168</v>
      </c>
      <c r="K49" s="171">
        <v>0</v>
      </c>
      <c r="L49" s="144" t="str">
        <f>IF(E49="Ya/Tidak",IF(K49="Ya",1,IF(K49="Tidak",0,"Blm Diisi")),IF(E49="A/B/C",IF(K49="A",1,IF(K49="B",0.5,IF(K49="C",0,"Blm Diisi"))),IF(E49="A/B/C/D",IF(K49="A",1,IF(K49="B",0.67,IF(K49="C",0.33,IF(K49="D",0,"Blm Diisi")))),IF(E49="A/B/C/D/E",IF(K49="A",1,IF(K49="B",0.75,IF(K49="C",0.5,IF(K49="D",0.25,IF(K49="E",0,"Blm Diisi"))))),IF(E49="%",IF(K49="","Blm Diisi",K49),IF(E49="Jumlah",IF(K49="","Blm Diisi",""),IF(E49="Rupiah",IF(K49="","Blm Diisi",""),IF(E49="","","-"))))))))</f>
        <v/>
      </c>
      <c r="M49" s="152"/>
      <c r="N49" s="153"/>
      <c r="O49" s="154"/>
      <c r="P49" s="39"/>
      <c r="Q49" s="171">
        <v>0</v>
      </c>
      <c r="R49" s="144" t="str">
        <f t="shared" si="6"/>
        <v/>
      </c>
      <c r="S49" s="144"/>
      <c r="T49" s="155"/>
    </row>
    <row r="50" spans="2:20" ht="110.25">
      <c r="B50" s="156"/>
      <c r="C50" s="157"/>
      <c r="D50" s="157"/>
      <c r="E50" s="157"/>
      <c r="F50" s="172" t="s">
        <v>35</v>
      </c>
      <c r="G50" s="159" t="s">
        <v>192</v>
      </c>
      <c r="H50" s="160"/>
      <c r="I50" s="161"/>
      <c r="J50" s="160" t="s">
        <v>168</v>
      </c>
      <c r="K50" s="171">
        <v>1</v>
      </c>
      <c r="L50" s="144" t="str">
        <f>IF(E50="Ya/Tidak",IF(K50="Ya",1,IF(K50="Tidak",0,"Blm Diisi")),IF(E50="A/B/C",IF(K50="A",1,IF(K50="B",0.5,IF(K50="C",0,"Blm Diisi"))),IF(E50="A/B/C/D",IF(K50="A",1,IF(K50="B",0.67,IF(K50="C",0.33,IF(K50="D",0,"Blm Diisi")))),IF(E50="A/B/C/D/E",IF(K50="A",1,IF(K50="B",0.75,IF(K50="C",0.5,IF(K50="D",0.25,IF(K50="E",0,"Blm Diisi"))))),IF(E50="%",IF(K50="","Blm Diisi",K50),IF(E50="Jumlah",IF(K50="","Blm Diisi",""),IF(E50="Rupiah",IF(K50="","Blm Diisi",""),IF(E50="","","-"))))))))</f>
        <v/>
      </c>
      <c r="M50" s="152"/>
      <c r="N50" s="153"/>
      <c r="O50" s="167" t="s">
        <v>205</v>
      </c>
      <c r="P50" s="168" t="s">
        <v>206</v>
      </c>
      <c r="Q50" s="171">
        <v>1</v>
      </c>
      <c r="R50" s="144" t="str">
        <f t="shared" si="6"/>
        <v/>
      </c>
      <c r="S50" s="144"/>
      <c r="T50" s="155"/>
    </row>
  </sheetData>
  <mergeCells count="2">
    <mergeCell ref="B1:T1"/>
    <mergeCell ref="B2:G2"/>
  </mergeCells>
  <dataValidations count="9">
    <dataValidation type="list" allowBlank="1" showInputMessage="1" showErrorMessage="1" sqref="K6 K22:K24" xr:uid="{5A1C9FC6-268B-47E8-A248-933910BC3724}">
      <formula1>"A,B,C,D"</formula1>
    </dataValidation>
    <dataValidation type="list" allowBlank="1" showInputMessage="1" showErrorMessage="1" sqref="K25:K27 K5 K10:K11 K13 K15:K16 K18:K20" xr:uid="{357E5D74-981C-461F-B0A3-DC95CF5C9A17}">
      <formula1>"A,B,C"</formula1>
    </dataValidation>
    <dataValidation type="list" allowBlank="1" showInputMessage="1" showErrorMessage="1" sqref="K14" xr:uid="{48300CE5-9CCD-4934-8F73-4DF30211DB0A}">
      <formula1>"Ya,Tidak"</formula1>
    </dataValidation>
    <dataValidation type="list" allowBlank="1" showErrorMessage="1" sqref="Q14" xr:uid="{5D41A143-8F90-4D35-93FD-35A85C8002EF}">
      <formula1>"Ya,Tidak"</formula1>
    </dataValidation>
    <dataValidation type="list" allowBlank="1" showErrorMessage="1" sqref="Q25:Q27 Q15:Q16 Q10:Q11 Q13 Q18:Q20 Q5" xr:uid="{C6F871C6-A376-45A2-ACAD-7273A05CA787}">
      <formula1>"A,B,C"</formula1>
    </dataValidation>
    <dataValidation type="list" allowBlank="1" showErrorMessage="1" sqref="Q22:Q24 Q6" xr:uid="{AD785C38-453F-42E8-87F5-AD53A55C0EE2}">
      <formula1>"A,B,C,D"</formula1>
    </dataValidation>
    <dataValidation type="list" allowBlank="1" showInputMessage="1" showErrorMessage="1" sqref="K8:K9 K30" xr:uid="{DBEA871D-CE62-4DDC-9255-B9294B5A3BFF}">
      <formula1>"A,B,C,D,E"</formula1>
    </dataValidation>
    <dataValidation type="list" allowBlank="1" showErrorMessage="1" sqref="Q8:Q9 Q30" xr:uid="{CC0F4FC3-464C-4DBF-AA11-0BF343E2E5A8}">
      <formula1>"A,B,C,D,E"</formula1>
    </dataValidation>
    <dataValidation type="decimal" operator="greaterThanOrEqual" allowBlank="1" showErrorMessage="1" sqref="K21 Q17 Q21 K17 K31 K33:K36 Q31 Q33:Q36" xr:uid="{3BA22A48-14DC-40C3-82B3-D888FB7D9B6A}">
      <formula1>0</formula1>
    </dataValidation>
  </dataValidations>
  <hyperlinks>
    <hyperlink ref="P27" r:id="rId1" xr:uid="{635B0EE5-AFBA-4FCD-9040-E96E855FFF26}"/>
    <hyperlink ref="P6" r:id="rId2" xr:uid="{B8AF7490-4600-4727-B84C-BCBBD036B73A}"/>
    <hyperlink ref="P8" r:id="rId3" xr:uid="{16E8F673-3E69-476E-A491-61D31B0572DE}"/>
    <hyperlink ref="P9" r:id="rId4" xr:uid="{E511FBAD-9394-4AA3-BE8C-B355857D2901}"/>
    <hyperlink ref="P10" r:id="rId5" xr:uid="{C7390706-14F1-4E12-A54C-BFACA87A039C}"/>
    <hyperlink ref="P11" r:id="rId6" xr:uid="{BF438B20-F3D3-4CD1-B4B4-6554132A5DED}"/>
    <hyperlink ref="P13" r:id="rId7" xr:uid="{5630D414-61CB-4B2F-93BC-51DAF7695B01}"/>
    <hyperlink ref="P14" r:id="rId8" xr:uid="{FB4E218F-3D0C-4AAF-87D8-CB51D42A0714}"/>
    <hyperlink ref="P15" r:id="rId9" xr:uid="{680EDE74-A033-426B-9E83-D3A7DE996666}"/>
    <hyperlink ref="P16" r:id="rId10" xr:uid="{C267ED66-56FF-45FF-BF40-74E1EDD52895}"/>
    <hyperlink ref="P18" r:id="rId11" xr:uid="{FD1ACD74-EF40-466F-9D0E-F48840ADF861}"/>
    <hyperlink ref="P19" r:id="rId12" xr:uid="{FDD16681-92F2-44AB-9CFE-774F322ED49F}"/>
    <hyperlink ref="P20" r:id="rId13" xr:uid="{29235241-9B4E-43EA-A314-39C9BD689D21}"/>
    <hyperlink ref="P22" r:id="rId14" xr:uid="{AB0C1D40-E71A-4A6B-8005-017C2A7F8C16}"/>
    <hyperlink ref="P23" r:id="rId15" xr:uid="{11EF1257-7F0F-481F-A926-83D53EEB6992}"/>
    <hyperlink ref="P24" r:id="rId16" xr:uid="{14193F71-027E-45A3-B132-C40E6AF1FC19}"/>
    <hyperlink ref="P25" r:id="rId17" xr:uid="{E9AEB272-CCC2-41E9-92CB-855D21801AEE}"/>
    <hyperlink ref="P26" r:id="rId18" xr:uid="{6A82BFEB-17BE-41AC-B4BB-FF21D7FDAD1D}"/>
    <hyperlink ref="P30" r:id="rId19" xr:uid="{4CDB5054-162F-4DFC-BF74-FD9DCC9F9AF1}"/>
    <hyperlink ref="P33" r:id="rId20" xr:uid="{1ABBC82B-708A-4A1D-906C-2120DBC70995}"/>
    <hyperlink ref="P34" r:id="rId21" xr:uid="{A073FDED-74B2-41DC-8723-9748A3160ACF}"/>
    <hyperlink ref="P35" r:id="rId22" xr:uid="{6E377513-EA3E-4BF2-88EB-7065F5DCDA79}"/>
    <hyperlink ref="P40" r:id="rId23" xr:uid="{75696416-F069-4D02-B0AF-8C00CE0D6963}"/>
    <hyperlink ref="P41" r:id="rId24" xr:uid="{9E392E11-F25A-4F77-A5B2-77D85D9CDAD9}"/>
    <hyperlink ref="P42" r:id="rId25" xr:uid="{CC9795E9-90A4-449A-A1F1-1BE2F6CA73E0}"/>
    <hyperlink ref="P48" r:id="rId26" xr:uid="{EBE2204F-43A3-4CC5-AABD-63C690938524}"/>
    <hyperlink ref="P50" r:id="rId27" xr:uid="{6319CED0-663A-49CB-AC31-66E85BFDFE1D}"/>
    <hyperlink ref="P46" r:id="rId28" xr:uid="{08626E07-8AD6-4639-83CD-98A7397E78E1}"/>
    <hyperlink ref="P39" r:id="rId29" xr:uid="{E0F46485-751C-4402-A74C-3B1DA3FDFA5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Utama</vt:lpstr>
      <vt:lpstr>Jawaban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PTIK</dc:creator>
  <cp:lastModifiedBy>PTIK</cp:lastModifiedBy>
  <dcterms:created xsi:type="dcterms:W3CDTF">2023-07-05T08:55:40Z</dcterms:created>
  <dcterms:modified xsi:type="dcterms:W3CDTF">2023-07-05T09:31:05Z</dcterms:modified>
</cp:coreProperties>
</file>