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TIK\Pictures\bahan web\"/>
    </mc:Choice>
  </mc:AlternateContent>
  <xr:revisionPtr revIDLastSave="0" documentId="13_ncr:1_{A7949424-6F50-4898-A6C1-54E64482C99E}" xr6:coauthVersionLast="47" xr6:coauthVersionMax="47" xr10:uidLastSave="{00000000-0000-0000-0000-000000000000}"/>
  <bookViews>
    <workbookView xWindow="6645" yWindow="2085" windowWidth="19350" windowHeight="11385" activeTab="1" xr2:uid="{6E3BEA33-EA2F-466F-A446-5857BE826861}"/>
  </bookViews>
  <sheets>
    <sheet name="Utama" sheetId="3" r:id="rId1"/>
    <sheet name="Jawaban" sheetId="1" r:id="rId2"/>
  </sheets>
  <externalReferences>
    <externalReference r:id="rId3"/>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1" l="1"/>
  <c r="R42" i="1" s="1"/>
  <c r="S42" i="1" s="1"/>
  <c r="L43" i="1"/>
  <c r="L42" i="1" s="1"/>
  <c r="M42" i="1" s="1"/>
  <c r="R41" i="1"/>
  <c r="L41" i="1"/>
  <c r="R40" i="1"/>
  <c r="R39" i="1" s="1"/>
  <c r="S39" i="1" s="1"/>
  <c r="L40" i="1"/>
  <c r="R38" i="1"/>
  <c r="S38" i="1" s="1"/>
  <c r="L38" i="1"/>
  <c r="M38" i="1" s="1"/>
  <c r="R36" i="1"/>
  <c r="L36" i="1"/>
  <c r="R35" i="1"/>
  <c r="R34" i="1" s="1"/>
  <c r="S34" i="1" s="1"/>
  <c r="L35" i="1"/>
  <c r="L34" i="1" s="1"/>
  <c r="M34" i="1" s="1"/>
  <c r="R33" i="1"/>
  <c r="L33" i="1"/>
  <c r="R32" i="1"/>
  <c r="L32" i="1"/>
  <c r="Q31" i="1"/>
  <c r="R31" i="1" s="1"/>
  <c r="K31" i="1"/>
  <c r="L31" i="1" s="1"/>
  <c r="R30" i="1"/>
  <c r="L30" i="1"/>
  <c r="L29" i="1" l="1"/>
  <c r="M29" i="1" s="1"/>
  <c r="L39" i="1"/>
  <c r="M39" i="1" s="1"/>
  <c r="R29" i="1"/>
  <c r="L28" i="1"/>
  <c r="M28" i="1" s="1"/>
  <c r="Q27" i="1"/>
  <c r="K27" i="1"/>
  <c r="Q26" i="1"/>
  <c r="K26" i="1"/>
  <c r="Q25" i="1"/>
  <c r="Q24" i="1" s="1"/>
  <c r="R24" i="1" s="1"/>
  <c r="K25" i="1"/>
  <c r="Q23" i="1"/>
  <c r="K23" i="1"/>
  <c r="Q22" i="1"/>
  <c r="K22" i="1"/>
  <c r="Q21" i="1"/>
  <c r="Q20" i="1" s="1"/>
  <c r="R20" i="1" s="1"/>
  <c r="K21" i="1"/>
  <c r="K20" i="1" s="1"/>
  <c r="L20" i="1" s="1"/>
  <c r="Q19" i="1"/>
  <c r="K19" i="1"/>
  <c r="Q18" i="1"/>
  <c r="K18" i="1"/>
  <c r="Q17" i="1"/>
  <c r="Q16" i="1" s="1"/>
  <c r="R16" i="1" s="1"/>
  <c r="K17" i="1"/>
  <c r="Q15" i="1"/>
  <c r="K15" i="1"/>
  <c r="Q14" i="1"/>
  <c r="K14" i="1"/>
  <c r="Q13" i="1"/>
  <c r="K13" i="1"/>
  <c r="Q12" i="1"/>
  <c r="K12" i="1"/>
  <c r="Q11" i="1"/>
  <c r="K11" i="1"/>
  <c r="Q10" i="1"/>
  <c r="Q9" i="1" s="1"/>
  <c r="R9" i="1" s="1"/>
  <c r="K10" i="1"/>
  <c r="Q8" i="1"/>
  <c r="K8" i="1"/>
  <c r="Q7" i="1"/>
  <c r="K7" i="1"/>
  <c r="Q6" i="1"/>
  <c r="K6" i="1"/>
  <c r="Q5" i="1"/>
  <c r="K5" i="1"/>
  <c r="I6" i="3"/>
  <c r="J6" i="3"/>
  <c r="I7" i="3"/>
  <c r="J7" i="3"/>
  <c r="K7" i="3" s="1"/>
  <c r="L7" i="3" s="1"/>
  <c r="M7" i="3" s="1"/>
  <c r="I8" i="3"/>
  <c r="J8" i="3"/>
  <c r="I9" i="3"/>
  <c r="K9" i="3" s="1"/>
  <c r="L9" i="3" s="1"/>
  <c r="M9" i="3" s="1"/>
  <c r="J9" i="3"/>
  <c r="I10" i="3"/>
  <c r="K10" i="3" s="1"/>
  <c r="L10" i="3" s="1"/>
  <c r="M10" i="3" s="1"/>
  <c r="J10" i="3"/>
  <c r="I11" i="3"/>
  <c r="J11" i="3"/>
  <c r="K11" i="3"/>
  <c r="L11" i="3" s="1"/>
  <c r="M11" i="3" s="1"/>
  <c r="K16" i="3"/>
  <c r="L16" i="3"/>
  <c r="M16" i="3"/>
  <c r="K17" i="3"/>
  <c r="L17" i="3" s="1"/>
  <c r="K19" i="3"/>
  <c r="K18" i="3" s="1"/>
  <c r="L18" i="3" s="1"/>
  <c r="L19" i="3"/>
  <c r="M19" i="3" l="1"/>
  <c r="K8" i="3"/>
  <c r="L8" i="3" s="1"/>
  <c r="M8" i="3" s="1"/>
  <c r="K6" i="3"/>
  <c r="K12" i="3" s="1"/>
  <c r="K24" i="1"/>
  <c r="L24" i="1" s="1"/>
  <c r="Q4" i="1"/>
  <c r="K9" i="1"/>
  <c r="L9" i="1" s="1"/>
  <c r="K16" i="1"/>
  <c r="L16" i="1" s="1"/>
  <c r="S29" i="1"/>
  <c r="R28" i="1"/>
  <c r="S28" i="1" s="1"/>
  <c r="R4" i="1"/>
  <c r="Q3" i="1"/>
  <c r="R3" i="1" s="1"/>
  <c r="K4" i="1"/>
  <c r="L4" i="1" s="1"/>
  <c r="L6" i="3"/>
  <c r="M6" i="3" s="1"/>
  <c r="M17" i="3"/>
  <c r="K15" i="3"/>
  <c r="K3" i="1" l="1"/>
  <c r="L3" i="1" s="1"/>
  <c r="M15" i="3"/>
  <c r="K20" i="3"/>
  <c r="L20" i="3" s="1"/>
  <c r="L15" i="3"/>
  <c r="M12" i="3"/>
  <c r="L12" i="3"/>
  <c r="K22" i="3" l="1"/>
  <c r="M22" i="3" s="1"/>
</calcChain>
</file>

<file path=xl/sharedStrings.xml><?xml version="1.0" encoding="utf-8"?>
<sst xmlns="http://schemas.openxmlformats.org/spreadsheetml/2006/main" count="318" uniqueCount="207">
  <si>
    <t>LEMBAR KERJA EVALUASI (LKE) PEBANGUNAN ZONA INTEGRITAS SATKER TNI AL TA 2023
SEKOLAH TINGGI TEKNOLOGI ANGKATAN LAUT</t>
  </si>
  <si>
    <t>Penilaian</t>
  </si>
  <si>
    <t>Bobot</t>
  </si>
  <si>
    <t>Penjelasan</t>
  </si>
  <si>
    <t>Pilihan Jawaban</t>
  </si>
  <si>
    <t>Jawaban
Unit</t>
  </si>
  <si>
    <t>Nilai</t>
  </si>
  <si>
    <t xml:space="preserve"> %</t>
  </si>
  <si>
    <t>Catatan/Keterangan/Penjelasan
Unit</t>
  </si>
  <si>
    <t>Bukti Dukung
Unit</t>
  </si>
  <si>
    <t>Jawaban TPI</t>
  </si>
  <si>
    <t>Catatan/Keterangan/Penjelasan
Reviu TPI</t>
  </si>
  <si>
    <t>A.</t>
  </si>
  <si>
    <t>PENGUNGKIT</t>
  </si>
  <si>
    <t>I.</t>
  </si>
  <si>
    <t>1.</t>
  </si>
  <si>
    <t>MANAJEMEN PERUBAHAN</t>
  </si>
  <si>
    <t>i.</t>
  </si>
  <si>
    <t>a.</t>
  </si>
  <si>
    <t>Ya/Tidak</t>
  </si>
  <si>
    <t>Ya</t>
  </si>
  <si>
    <t>b.</t>
  </si>
  <si>
    <t>A/B/C</t>
  </si>
  <si>
    <t>A</t>
  </si>
  <si>
    <t>B</t>
  </si>
  <si>
    <t>ii.</t>
  </si>
  <si>
    <t>c.</t>
  </si>
  <si>
    <t>iii.</t>
  </si>
  <si>
    <t>A/B/C/D</t>
  </si>
  <si>
    <t>C</t>
  </si>
  <si>
    <t>iv.</t>
  </si>
  <si>
    <t>d.</t>
  </si>
  <si>
    <t>NILAI EVALUASI REFORMASI BIROKRASI</t>
  </si>
  <si>
    <t>TOTAL HASIL</t>
  </si>
  <si>
    <t>Nilai Persepsi Kualitas Pelayanan (Survei Eksternal :
Indeks Persepsi Kualitas Pelayanan Publik / IPKP)</t>
  </si>
  <si>
    <t>-</t>
  </si>
  <si>
    <t>PELAYANAN PUBLIK YANG PRIMA</t>
  </si>
  <si>
    <t>II.</t>
  </si>
  <si>
    <t>Capaian Kinerja Lebih Baik dari pada Capaian Kinerja Sebelumnya</t>
  </si>
  <si>
    <t>b</t>
  </si>
  <si>
    <t>Nilai Survey Persepsi Korupsi (Survei Eksternal :
Indeks Persepsi Anti Korupsi/ IPAK)</t>
  </si>
  <si>
    <t>a</t>
  </si>
  <si>
    <t>BIROKRASI YANG BERSIH DAN AKUNTABEL</t>
  </si>
  <si>
    <t>HASIL</t>
  </si>
  <si>
    <t>B.</t>
  </si>
  <si>
    <t>TOTAL PENGUNGKIT</t>
  </si>
  <si>
    <t>PENINGKATAN KUALITAS PELAYANAN PUBLIK</t>
  </si>
  <si>
    <t>6.</t>
  </si>
  <si>
    <t>PENGUATAN PENGAWASAN</t>
  </si>
  <si>
    <t>5.</t>
  </si>
  <si>
    <t>PENGUATAN AKUNTABILITAS</t>
  </si>
  <si>
    <t>4.</t>
  </si>
  <si>
    <t>PENATAAN SISTEM MANAJEMEN SDM APARATUR</t>
  </si>
  <si>
    <t>3.</t>
  </si>
  <si>
    <t>PENATAAN TATALAKSANA</t>
  </si>
  <si>
    <t>2.</t>
  </si>
  <si>
    <t>Pemenuhan Nilai Min</t>
  </si>
  <si>
    <t>Reform</t>
  </si>
  <si>
    <t>Pemenuhan</t>
  </si>
  <si>
    <t>Area Perubahan</t>
  </si>
  <si>
    <t>WBK</t>
  </si>
  <si>
    <t>LEMBAR KERJA EVALUASI ZONA INTEGRITAS STTAL</t>
  </si>
  <si>
    <t>A/B/C/D/E</t>
  </si>
  <si>
    <t>e.</t>
  </si>
  <si>
    <t>f.</t>
  </si>
  <si>
    <t>v.</t>
  </si>
  <si>
    <t xml:space="preserve">Pemeriksaan terhadap semua Dokumen dan Foto kegiatan yang ada dalam Link Bukti Dukung, dapat dipenuhi kriteria jawaban “B” bahwa data informasi kepegawaian unit kerja dapat diakses oleh pegawai dan  dimutakhirkan namun secara berkala.
</t>
  </si>
  <si>
    <t xml:space="preserve">Pemeriksaan terhadap semua Dokumen dan Foto kegiatan yang ada dalam Link Bukti Dukung, dapat dipenuhi kriteria jawaban “B” </t>
  </si>
  <si>
    <t xml:space="preserve">Pemeriksaan terhadap semua Dokumen dan Foto kegiatan yang ada dalam Link Bukti Dukung, dapat dipenuhi kriteria jawaban “C” </t>
  </si>
  <si>
    <t>Pemeriksaan terhadap Dokumen dalam Link Bukti Dukung telah memenuhi kriteria jawaban “Ya” bahwa pengaduan masyaakat ditindaklanjuti</t>
  </si>
  <si>
    <t xml:space="preserve">Dalam konteks pertanyaan belum sepenuhnya sesuai dengan pilihan kriteria "A" sesuai dengan dokumen yang diinput kedalam bukti data dukung dalam Lionk . bahwa kriteria yang dapat terpenuhi sesuai dokumen didalam link bukti dukung adalah jawaban "B". yaitu
penanganan pengaduan masyarakat dimonitoring dan evaluasi tetapi tidak secara berkala
</t>
  </si>
  <si>
    <t xml:space="preserve">Dalam konteks pertanyaan belum sepenuhnya sesuai dengan pilihan kriteria "A" sesuai dengan dokumen yang diinput kedalam bukti data dukung dalam Link tidak tergambarkan  evaluasi atas penanganan pengaduan masyarakat telah ditindaklanjuti bahwa kriteria yang dapat terpenuhi sesuai dokumen didalam link bukti dukung adalah jawaban "B". yaitu sebagian hasil evaluasi atas penanganan pengaduan telah ditindaklanjuti oleh unit kerja
</t>
  </si>
  <si>
    <t xml:space="preserve">Data inovasi tidak ada.
'Data dukung gterlalu banyak dan tidak relevan dengan pertanyaan.
Dalam konteks pertanyaan belum sepenuhnya sesuai dengan pilihan kriteria "A" sesuai dengan dokumen yang diinput kedalam bukti data dukung dalam Link bahwa kriteria yang dapat terpenuhi sesuai dokumen didalam link bukti dukung adalah jawaban "B". yaitu 
unit kerja menerapkan kebijakan Whistle Blowing System sesuai dengan yang ditetapkan organisasi
</t>
  </si>
  <si>
    <t>Dalam konteks pertanyaan belum sepenuhnya sesuai dengan pilihan kriteria "A" sesuai dengan dokumen yang diinput kedalam bukti data dukung dalam Link bahwa kriteria yang dapat terpenuhi sesuai dokumen didalam link bukti dukung adalah jawaban "B". yaitu 
sebagian hasil evaluasi atas penerapan Whistle Blowing System telah ditindaklanjuti oleh unit kerja</t>
  </si>
  <si>
    <t xml:space="preserve">'Data dukung adanya identifikasi/Pemetaan Benturan kepentingan secara garis besar pada sebagian besar tidak ada.
'Dalam konteks pertanyaan belum sepenuhnya sesuai dengan pilihan kriteria "B" sesuai dengan dokumen yang diinput kedalam bukti data dukung dalam Link bahwa kriteria yang dapat terpenuhi sesuai dokumen didalam link bukti dukung adalah jawaban "C". yaitu  terdapat  identifikasi/pemetaan benturan kepentingan tetapi pada sebagian kecil tugas fungsi utama
</t>
  </si>
  <si>
    <t xml:space="preserve">Pemeriksaan terhadap semua Dokumen dan Foto kegiatan yang ada dalam Link Bukti Dukung, dapat dipenuhi kriteria jawaban “B” , </t>
  </si>
  <si>
    <t xml:space="preserve">Dalam konteks pertanyaan belum sepenuhnya sesuai dengan pilihan kriteria "A" sesuai dengan dokumen yang diinput kedalam bukti data dukung dalam Link bahwa kriteria yang dapat terpenuhi sesuai dokumen didalam link bukti dukung adalah jawaban "B". yaitu 
penanganan Benturan Kepentingan dievaluasi tetapi tidak secara berkala oleh unit kerja
</t>
  </si>
  <si>
    <t>Dalam konteks pertanyaan belum sepenuhnya sesuai dengan pilihan kriteria "A" sesuai dengan dokumen yang diinput kedalam bukti data dukung dalam Link bahwa kriteria yang dapat terpenuhi sesuai dokumen didalam link bukti dukung adalah jawaban "B". yaitu 
sebagian hasil evaluasi atas Penanganan Benturan Kepentingan telah ditindaklanjuti oleh unit kerja</t>
  </si>
  <si>
    <t>Standar Pelayanan</t>
  </si>
  <si>
    <t>Terdapat kebijakan standar pelayanan</t>
  </si>
  <si>
    <t>a. Terdapat penetapan Standar Pelayanan terhadap seluruh jenis pelayanan, dan sesuai asas serta komponen standar pelayanan publik yang berlaku
b. Terdapat penetapan Standar Pelayanan terhadap sebagian jenis pelayanan, dan sesuai asas serta komponen standar pelayanan publik yang berlaku
c. Terdapat penetapan Standar Pelayanan terhadap seluruh jenis pelayanan, namun tidak sesuai asas serta komponen standar pelayanan publik yang berlaku
d. Terdapat penetapan Standar Pelayanan terhadap sebagian jenis pelayanan, namun tidak sesuai asas serta komponen standar pelayanan publik yang berlaku
e. Standar Pelayanan belum ditetapkan</t>
  </si>
  <si>
    <t xml:space="preserve">Standar Pelayanan dimaksudkan untuk melaksanakan prinsip-prinsip Good Governance dalam pelayanan Masyarakat yang Berkualitas
a. Standar Pelayanan 
b. SOP pelayanan Publik
c. Layanan yang ada di STTAL
</t>
  </si>
  <si>
    <t>https://drive.google.com/drive/folders/1ixKInYHSDrqg-VRDFDwLABc2g8lyLja_?usp=sharing</t>
  </si>
  <si>
    <t xml:space="preserve">Data dukung relevan ..
Jenis pelayanan yang ada 12 di STTAL,
'Pemeriksaan terhadap semua Dokumen dan Foto kegiatan yang ada dalam Link Bukti Dukung, dapat dipenuhi kriteria jawaban “B” , </t>
  </si>
  <si>
    <t>Standar pelayanan telah dimaklumatkan</t>
  </si>
  <si>
    <t>a. Standar pelayanan telah dimaklumatkan pada seluruh jenis pelayanan dan dipublikasikan di website dan media lainnya
b. Standar pelayanan telah dimaklumatkan pada sebagian besar jenis pelayanan dan dipublikasikan minimal di website
c. Standar pelayanan telah dimaklumatkan pada sebagian kecil  jenis pelayanan dan belum dipublikasikan
d. Standar pelayanan belum dimaklumatkan pada seluruh jenis pelayanan dan belum dipublikasikan</t>
  </si>
  <si>
    <t xml:space="preserve">Maklumat Pelayanan yang ditandatangani Pimpinan  STTAL sebagai Komitmen pelayanan yang Prima. mengumumkan standar pelayanan kegiatan sehingga bermanfaat kepada seluruh publik yang mengaksesnya
Data Dukung:
a. Maklumat Pelayanan
b. Maklumat Pelayanan Dipublish Via WEB SITE  STTAL dan Media sosial STTAL
c. Informasi pelayanan dipublikasikan melalui Spanduk, poster dan standing Banner
</t>
  </si>
  <si>
    <t>https://drive.google.com/drive/folders/1Lnwztqh-mUOU-mQQqbCP1SL89-OqnEoM?usp=sharing</t>
  </si>
  <si>
    <t>Dalam konteks pertanyaan belum sepenuhnya sesuai dengan pilihan kriteria "A" sesuai dengan dokumen yang diinput kedalam bukti data dukung dalam Link bahwa kriteria yang dapat terpenuhi sesuai dokumen didalam link bukti dukung adalah jawaban "B". yaitu 
Standar pelayanan telah dimaklumatkan pada sebagian besar jenis pelayanan dan dipublikasikan minimal di website</t>
  </si>
  <si>
    <t>Dilakukan reviu dan perbaikan atas standar pelayanan</t>
  </si>
  <si>
    <t>a. Dilakukan reviu dan perbaikan atas standar pelayanan dan dilakukan dengan melibatkan stakeholders (antara lain : tokoh masyarakat,  akademisi, dunia usaha, dan lembaga swadaya masyarakat), serta memanfaatkan masukan hasil SKM dan pengaduan masyarakat
b. Dilakukan reviu dan perbaikan atas standar pelayanan dan dilakukan dengan memanfaatkan masukan hasil SKM dan pengaduan masyarakat, namun tanpa melibatkan stakeholders
c. Dilakukan reviu dan perbaikan atas standar pelayanan, namun  dilakukan tanpa memanfaatkan masukan hasil SKM dan pengaduan masyarakat, serta tanpa melibatkan stakeholders
d. Belum dilakukan reviu dan perbaikan atas standar pelayanan</t>
  </si>
  <si>
    <t xml:space="preserve">Reviu dan perbaikan atas standar pelayanan dilakukan untuk mendapatkan evaluasi atas kekurangan dalam pelayanan. Untuk mempermudah layanan maka dibuatkan Prosedur mekanisme dan hubungan Kerja dari masing-masing pelayanan di STTAL
Data dukung:
a. SOP AP Pelayanan
b. Prosmekhubja  STTAL (perpustakaan, primkopal, upt bahasa dll)
c. Standar Pelayanan STTAL
d.  Laporan Review Standar Pelayanan  STTAL
</t>
  </si>
  <si>
    <t>https://drive.google.com/drive/folders/1fvb6vS7OwvWnKO6W4gJtp9rOE9zkLJnW?usp=sharing</t>
  </si>
  <si>
    <t>telah melakukan publikasi atas standar pelayanan dan maklumat pelayanan</t>
  </si>
  <si>
    <t>ya,telah melakukan publikasi atas tandar pelayanan dan maklumat pelayanan</t>
  </si>
  <si>
    <t xml:space="preserve">Telah dilakukan publikasi atas standar pelayanan dan maklumat pelayanan melalui media yang ada di STTAL
data Dukung;
a. Publikasi standar pelayanan melalui media sosial STTAL
b. Publikasi melalui standing banner dan poster
</t>
  </si>
  <si>
    <t>https://drive.google.com/drive/folders/1Gn0KOdjhn8BA8Ffkc1QjILu0ACacm44L</t>
  </si>
  <si>
    <t>Pemeriksaan terhadap Dokumen dalam Link Bukti Dukung telah memenuhi kriteria jawaban “Ya” bahwa telah melakukan publikasi atas tandar pelayanan dan maklumat pelayanan</t>
  </si>
  <si>
    <t>Budaya Pelayanan Prima</t>
  </si>
  <si>
    <t>Telah dilakukan berbagai upaya peningkatan kemampuan dan/atau kompetensi tentang penerapan budaya pelayanan prima</t>
  </si>
  <si>
    <t>a. Telah dilakukan pelatihan/sosialisasi pelayanan prima secara berkelanjutan dan terjadwal, sehingga seluruh petugas/pelaksana layanan memiliki kompetensi sesuai kebutuhan jenis layanan serta telah dan terdapat monev yang melihat kemampuan/kecakapan petugas/pelaksana layanan
b. Telah dilakukan pelatihan/sosialisasi pelayanan prima, dan  seluruh petugas/pelaksana layanan memiliki kompetensi sesuai kebutuhan jenis layanan
c. Telah dilakukan pelatihan/sosialisasi pelayanan prima, akan tetapi baru sebagian besar petugas/pelaksana layanan memiliki kompetensi sesuai kebutuhan jenis layanan 
d. Telah dilakukan pelatihan/sosialisasi pelayanan prima namun secara terbatas, sehingga hanya sebagian kecil petugas/pelaksana layanan yang memiliki kompetensi sesuai kebutuhan jenis layanan 
e. Belum dilakukan pelatihan/sosialisasi pelayanan prima, dan seluruh petugas/pelaksana layanan belum memiliki kompetensi sesuai kebutuhan jenis layanan</t>
  </si>
  <si>
    <t xml:space="preserve">Pelaksanaan tugas pokok yang telah dilaksanakan oleh STTAL  berupa layanan pendidikan penelitian dan pengabdian kepada masyarakat terus ditingkatkan agar kualitas layanan menjadi lebih baik. Peningkatan kemampuan layanan dilaksanakan oleh Pemberi layanan dalam hal ini. Kegiatannya bisa berupa sosialisasi/pelatihan berupa kode etik, estetika, capacity building dalam upaya penerapan budaya pelayanan prima. 
Data Dukung:
a. Pelatihan peningkatan Pelayanan (Primkoppal dan Perpustakaan) melalui pelatihan, workshop dan kerjasama
</t>
  </si>
  <si>
    <t>https://drive.google.com/drive/folders/1e21cEO9Z5dYatQuRwMXd7_VBZXpWorMF?usp=sharing</t>
  </si>
  <si>
    <t>Informasi tentang pelayanan mudah diakses melalui berbagai media</t>
  </si>
  <si>
    <t>a. Seluruh Informasi tentang pelayanan dapat diakses secara online (website/media sosial) dan terhubung dengan sistem informasi pelayanan publik nasional
b. Seluruh Informasi tentang pelayanan dapat diakses secara online (website/media sosial), namun belum terhubung dengan sistem informasi pelayanan publik nasional
c. Seluruh Informasi tentang pelayanan belum online, hanya dapat diakses di tempat layanan (intranet dan non elektronik)
d. Informasi tentang pelayanan sulit diakses</t>
  </si>
  <si>
    <t>Informasi pelayanan publik  STTAL dilaksanakan dengan menggunakan Platform baik Banner, Flyer, buku Sakau maupun yg berbasis Web.
Data Dukung:
a. Berita di Website STTAL
b. Screenshot Seputar STTAL di Media cetak, media online dan Media sosial</t>
  </si>
  <si>
    <t>https://drive.google.com/drive/folders/1nZhdl8YvnlSyRLBZoHdJQsLXAILarT_z?usp=sharing</t>
  </si>
  <si>
    <t>Dalam konteks pertanyaan belum sepenuhnya sesuai dengan pilihan kriteria "A" sesuai dengan dokumen yang diinput kedalam bukti data dukung dalam Link bahwa kriteria yang dapat terpenuhi sesuai dokumen didalam link bukti dukung adalah jawaban "B". yaitu 
terdapat kebijakan pemberian penghargaan dan sanksi yang minimal memenuhi unsur penilaian: disiplin, kinerja, dan hasil penilaian pengguna layanan, namun belum diterapkan secara rutin/berkelanjutan</t>
  </si>
  <si>
    <t>Telah terdapat sistem pemberian penghargaan dan sanksi bagi petugas pemberi pelayanan</t>
  </si>
  <si>
    <t>a. Telah terdapat kebijakan pemberian penghargaan dan sanksi yang minimal memenuhi unsur penilaian: disiplin, kinerja, dan hasil penilaian pengguna layanan, dan telah diterapkan secara rutin/berkelanjutan
b. Telah terdapat kebijakan pemberian penghargaan dan sanksi yang minimal memenuhi unsur penilaian: disiplin, kinerja, dan hasil penilaian pengguna layanan, namun belum diterapkan secara rutin/berkelanjutan
c. Telah terdapat kebijakan pemberian penghargaan dan sanksi, namun belum memenuhi unsur penilaian minimal : disiplin, kinerja, dan hasil penilaian pengguna layanan
d. Belum terdapat kebijakan pemberian penghargaan dan sanksi</t>
  </si>
  <si>
    <t xml:space="preserve"> STTAL telah memiliki sistem reward and punishment bagi pelaksana layanan serta pemberian kompensasi kepada penerima layanan bila layanan tidak sesuai standar. 
Data Dukung:
a. Pemberian Reward
b. SE Pemberian Reward
</t>
  </si>
  <si>
    <t>https://drive.google.com/drive/folders/1eF4vnLqXDSLVPhWTLFV-l0dqlJH0x2YR?usp=sharing</t>
  </si>
  <si>
    <t>Dalam konteks pertanyaan belum sepenuhnya sesuai dengan pilihan kriteria "A" sesuai dengan dokumen yang diinput kedalam bukti data dukung dalam Link bahwa kriteria yang dapat terpenuhi sesuai dokumen didalam link bukti dukung adalah jawaban "B". yaitu 
Telah terdapat kebijakan pemberian penghargaan dan sanksi yang minimal memenuhi unsur penilaian: disiplin, kinerja, dan hasil penilaian pengguna layanan, namun belum diterapkan secara rutin/berkelanjutan</t>
  </si>
  <si>
    <t>Telah terdapat sistem pemberian kompensasi kepada penerima layanan bila layanan tidak sesuai standar</t>
  </si>
  <si>
    <t>a. Telah terdapat sistem pemberian kompensasi bila layanan tidak sesuai standar bagi penerima layanan di seluruh jenis layanan
b. Telah terdapat sistem pemberian kompensasi bila layanan tidak sesuai standar bagi penerima layanan di sebagian besar jenis layanan 
c. Telah terdapat sistem pemberian kompensasi bila layanan tidak sesuai standar bagi penerima layanan di sebagian kecil jenis layanan 
d. Belum terdapat sistem pemberian kompensasi bila layanan tidak sesuai standar</t>
  </si>
  <si>
    <r>
      <t>Terdapat Sistem Kompensasi yang diberikan kepada Personel  STTAL dalam pemberian pelayanan secara Maksimal.
Data Dukung:
a</t>
    </r>
    <r>
      <rPr>
        <sz val="12"/>
        <rFont val="Bookman Old Style"/>
        <family val="1"/>
      </rPr>
      <t>. SE Pemberian Kompensasi
b. Pemberian Reward dari  STTAL</t>
    </r>
    <r>
      <rPr>
        <sz val="12"/>
        <color rgb="FFFF0000"/>
        <rFont val="Bookman Old Style"/>
        <family val="1"/>
      </rPr>
      <t xml:space="preserve">
</t>
    </r>
    <r>
      <rPr>
        <sz val="12"/>
        <color theme="1"/>
        <rFont val="Bookman Old Style"/>
        <family val="1"/>
      </rPr>
      <t xml:space="preserve">
Data LINK:
</t>
    </r>
  </si>
  <si>
    <t>https://drive.google.com/drive/folders/1zx4pqkcQ0HiA5ngpzX80axH9BORAv2Ew?usp=sharing</t>
  </si>
  <si>
    <t xml:space="preserve">Dalam konteks pertanyaan belum sepenuhnya sesuai dengan pilihan kriteria "B" sesuai dengan dokumen yang diinput kedalam bukti data dukung dalam Link bahwa kriteria yang dapat terpenuhi sesuai dokumen didalam link bukti dukung adalah jawaban "C". yaitu 
terdapat sistem pemberian kompensasi bila layanan tidak sesuai standar bagi penerima layanan di sebagian kecil jenis layanan </t>
  </si>
  <si>
    <t>Terdapat sarana layanan terpadu/terintegrasi</t>
  </si>
  <si>
    <t>a. Jika seluruh pelayanan sudah dilakukan secara terpadu/terintegrasi
b. Jika sebagian besar pelayanan sudah dilakukan secara terpadu/terintegrasi
c. Jika sebagian kecil pelayanan sudah dilakukan secara terpadu/terintegrasi
d. Jika tidak ada pelayanan yang dilakukan secara terpadu/terintegrasi</t>
  </si>
  <si>
    <r>
      <t>Pelayanan dilakukan pada 1 area sehingga semua pelanggan  STTAL dapat terlayani tanpa harus berpindah tempat.
Data Dukung:
a. Pelayanan penjualan di Koperasi  STTAL
b. Pelayanan terpadu pameran, pengabdian kepada masyarakat di Website  STTAL dan Medsos STTAL
c. Siakad STTAL
d.</t>
    </r>
    <r>
      <rPr>
        <sz val="12"/>
        <color rgb="FFFF0000"/>
        <rFont val="Bookman Old Style"/>
        <family val="1"/>
      </rPr>
      <t xml:space="preserve"> </t>
    </r>
    <r>
      <rPr>
        <sz val="12"/>
        <rFont val="Bookman Old Style"/>
        <family val="1"/>
      </rPr>
      <t>Pelayanan Lab Terpadu</t>
    </r>
    <r>
      <rPr>
        <sz val="12"/>
        <color theme="1"/>
        <rFont val="Bookman Old Style"/>
        <family val="1"/>
      </rPr>
      <t xml:space="preserve">
</t>
    </r>
  </si>
  <si>
    <t>https://drive.google.com/drive/folders/1jbSvmbkmJWW07KO-A5r0NjIPNnzBnNhn?usp=sharing</t>
  </si>
  <si>
    <t>Dalam konteks pertanyaan belum sepenuhnya sesuai dengan pilihan kriteria "A" sesuai dengan dokumen yang diinput kedalam bukti data dukung dalam Link bahwa kriteria yang dapat terpenuhi sesuai dokumen didalam link bukti dukung adalah jawaban "B". yaitu 
sebagian besar pelayanan sudah dilakukan secara terpadu/terintegrasi</t>
  </si>
  <si>
    <t>Terdapat inovasi pelayanan</t>
  </si>
  <si>
    <t>a. Jika unit kerja telah memiliki inovasi pelayanan yang  berbeda dengan unit kerja lain dan mendekatkan pelayanan dengan masyarakat serta telah direplikasi
b. Jika unit kerja telah memiliki inovasi pelayanan yang  berbeda dengan unit kerja lain dan mendekatkan pelayanan dengan masyarakat
c. Jika unit kerja memiliki inovasi yang merupakan replikasi dan pengembangan dari inovasi yang sudah ada 
d. Jika unit kerja telah memiliki inovasi akan tetapi merupakan pelaksanaan inovasi dari instansi pemerintah 
e. Jika  unit kerja belum memiliki inovasi pelayanan</t>
  </si>
  <si>
    <r>
      <t>Terobosan jenis pelayanan publik baik yang merupakan gagasan/ide kreatif orisinal dan/atau adaptasi/modifikasi yang memberikan manfaat bagi masyarakat, baik secara langsung maupun tidak langsung.
a</t>
    </r>
    <r>
      <rPr>
        <sz val="12"/>
        <rFont val="Bookman Old Style"/>
        <family val="1"/>
      </rPr>
      <t>. Laporan inovasi pelayanan
b. Inovasi layanan Dosen melalui aplikasi sister, PDPT DIkti dansebagainya</t>
    </r>
    <r>
      <rPr>
        <sz val="12"/>
        <color theme="1"/>
        <rFont val="Bookman Old Style"/>
        <family val="1"/>
      </rPr>
      <t xml:space="preserve">
</t>
    </r>
  </si>
  <si>
    <t>https://drive.google.com/drive/folders/1OI7AT5IZOix2nGuR25CjQpycq3ENdw7u?usp=sharing</t>
  </si>
  <si>
    <t xml:space="preserve">Dalam konteks pertanyaan belum sepenuhnya sesuai dengan pilihan kriteria "A" sesuai dengan dokumen yang diinput kedalam bukti data dukung dalam Link bahwa kriteria yang dapat terpenuhi sesuai dokumen didalam link bukti dukung adalah jawaban "C". yaitu 
unit kerja memiliki inovasi yang merupakan replikasi dan pengembangan dari inovasi yang sudah ada </t>
  </si>
  <si>
    <t>Pengelolaan Pengaduan</t>
  </si>
  <si>
    <t>Terdapat media pengaduan dan konsultasi pelayanan yang terintegrasi dengan SP4N-Lapor!</t>
  </si>
  <si>
    <t>a. Terdapat media konsultasi dan pengaduan secara offline dan online, tersedia petugas khusus yang menangani, dan terintegrasi dengan SP4N-LAPOR!
b. Terdapat media konsultasi dan pengaduan secara offline dan online, tersedia petugas khusus yang menangani namun belum terintegrasi dengan SP4N-LAPOR!
c. Terdapat media konsultasi dan pengaduan secara offline dan online, namun belum tersedia petugas khusus yang menangani
d. Hanya terdapat media konsultasi dan pengaduan secara offline
e. Tidak terdapat media konsultasi dan pengaduan</t>
  </si>
  <si>
    <r>
      <t>Layanan penyampaian semua aspirasi dan pengaduan masyarakat di STTAL belumterintegrasi secara Nasional (Sistem Pengelolaan Pengaduan Pelayanan Publik Nasional). Saat ini pengaduan hanya memanfaatkan media  yang ada di STTAL dan kotak pengaduan.
a. Layanan Pengaduan DI WEB SITE  STTAL
b. Pengaduan melalui Kotak suara</t>
    </r>
    <r>
      <rPr>
        <sz val="12"/>
        <color rgb="FFFF0000"/>
        <rFont val="Bookman Old Style"/>
        <family val="1"/>
      </rPr>
      <t xml:space="preserve">
</t>
    </r>
  </si>
  <si>
    <t>https://drive.google.com/drive/folders/1Xj5ZM2fjGe7e99MTw9mP_dZY76phQcWH?usp=sharing</t>
  </si>
  <si>
    <t>Terdapat unit yang mengelola pengaduan dan konsultasi pelayanan</t>
  </si>
  <si>
    <t>a. Terdapat unit pengelola khusus untuk konsultasi dan pengaduan, serta surat penugasan pengelola SP4N-LAPOR! di level unit kerja
b. Terdapat SK pengelola SP4N-LAPOR! di level instansi dan/atau surat penugasan pengelola SP4N-LAPOR! di level unit kerja, namun unit pengelola khusus untuk konsultasi dan pengaduan belum ada
c. Belum terdapat unit pengelola khusus untuk konsultasi dan pengaduan, serta belum terdapat SK pengelola SP4N-LAPOR! di level instansi dan/atau surat penugasan pengelola SP4N-LAPOR! di level unit kerja</t>
  </si>
  <si>
    <t>Terdapat Pejabat yang di tunjuk untuk megelola pengaduan dan pelayanan masyrakat
Data dukung:
a. SP Penanganan Pengaduan Masyarakat
b. Layanan Pengaduan di Website  STTAL</t>
  </si>
  <si>
    <t>https://drive.google.com/drive/folders/1TKGwSe6FUyT0s35eUIpkzo3nD0ejN2Or?usp=sharing</t>
  </si>
  <si>
    <t>Telah dilakukan evaluasi atas penanganan keluhan/masukan dan konsultasi</t>
  </si>
  <si>
    <t>a. Evaluasi atas penanganan keluhan/masukan dan konsultasi dilakukan secara berkala
b. Evaluasi  atas penanganan keluhan/masukan dan konsultasi dilakukan  tidak berkala
c. Belum dilakukan evaluasi penanganan keluhan/masukan dan konsultasi</t>
  </si>
  <si>
    <t xml:space="preserve">Telah dilakukan penanganan serta evaluasi keluhan dan masukan berkaitan dengan pelayanan Masyarakat
Data dukung: 
a. Laporan Penanganan Dumas semester 1 TA 2022
b. Laporan Penanganan Dumas semester 2 TA 2022
c. Laporan Monev Penanganan Dumas semester 1 &amp; 2 TA 2022
</t>
  </si>
  <si>
    <t>https://drive.google.com/drive/folders/1IHIBzb-PkL4Dy_zC9sm6qpkKitb1KZWK?usp=sharing</t>
  </si>
  <si>
    <t>Penilaian Kepuasan terhadap Pelayanan</t>
  </si>
  <si>
    <t>Telah dilakukan survey kepuasan masyarakat terhadap pelayanan</t>
  </si>
  <si>
    <t>a. Survei kepuasan masyarakat terhadap pelayanan dilakukan minimal 4 kali dalam setahun
b. Survei kepuasan masyarakat terhadap pelayanan dilakukan minimal 3 kali dalam setahun
c. Survei kepuasan masyarakat terhadap pelayanan dilakukan minimal 2 kali dalam setahun
d. Survei kepuasan masyarakat terhadap pelayanan dilakukan minimal 1 kali dalam setahun
e. Belum dilakukan survei kepuasan masyarakat terhadap pelayanan</t>
  </si>
  <si>
    <t>D</t>
  </si>
  <si>
    <t xml:space="preserve">Telah dilakukan survei kepuasan Masyarakat untuk mendapatkan masukan tentang pelayanan yang telah diberikan.
Data Dukung:
a. Survey Kepuasan Pengguna Layanan
b. Hasil Survey IKM YANLIK  STTAL 2022
</t>
  </si>
  <si>
    <t>https://drive.google.com/drive/folders/12BV7YhLOHpn1jta6JjWbX7Reht2VFJbA?usp=sharing</t>
  </si>
  <si>
    <t xml:space="preserve">Pemeriksaan terhadap semua Dokumen dan Foto kegiatan yang ada dalam Link Bukti Dukung, dapat dipenuhi kriteria jawaban “D” , </t>
  </si>
  <si>
    <t>Hasil survei kepuasan masyarakat dapat diakses secara terbuka</t>
  </si>
  <si>
    <t>a. Hasil survei kepuasan masyarakat dapat diakses secara  online (website, media sosial, dll) dan offline
b. Hasil survei kepuasan masyarakat hanya dapat diakses secara offline di tempat layanan
c. Hasil survei kepuasan masyarakat tidak dipublikasi</t>
  </si>
  <si>
    <r>
      <t>Pemberitaan terkait survei kepuasan masyarakat telah di publish melalui situs official  STTAL dan dievaluasi
Data Dukung:
a</t>
    </r>
    <r>
      <rPr>
        <sz val="12"/>
        <rFont val="Bookman Old Style"/>
        <family val="1"/>
      </rPr>
      <t xml:space="preserve">. Survey IKM di akses Via WEBSITE  STTAL 2022
b. Hasil Survey IKM YANLIK  STTAL 2022
c. Hasil Survey Kepuasan Masyarakat terhadap STTAL
</t>
    </r>
    <r>
      <rPr>
        <sz val="12"/>
        <color theme="1"/>
        <rFont val="Bookman Old Style"/>
        <family val="1"/>
      </rPr>
      <t xml:space="preserve">
</t>
    </r>
  </si>
  <si>
    <t>https://drive.google.com/drive/folders/1xyLtpSynxZWL5_RJePCMXgXbY7L_jVHf?usp=sharing</t>
  </si>
  <si>
    <t xml:space="preserve">Pemeriksaan terhadap semua Dokumen dan Foto kegiatan yang ada dalam Link Bukti Dukung, dapat dipenuhi kriteria jawaban “A” , </t>
  </si>
  <si>
    <t>Dilakukan tindak lanjut atas hasil survei kepuasan masyarakat</t>
  </si>
  <si>
    <t>a. Jika dilakukan tindak lanjut atas seluruh hasil survei kepuasan masyarakat
b. Jika dilakukan tindak lanjut atas sebagian besar hasil survei kepuasan masyarakat
c. Jika dilakukan tindak lanjut atas sebagian kecil hasil survei kepuasan masyarakat
d. Jika belum dilakukan tindak lanjut atas hasil survei kepuasan masyarakat</t>
  </si>
  <si>
    <r>
      <t>Hasil Survey IKM yg telah dilaksanakan  STTAL telah di evaluasi sehingga didapatkan hasil evaluasi guna di tindak lanjuti utk mendapatkan gambaran pelayanan publik secara maksimal.
Data Dukung:
a</t>
    </r>
    <r>
      <rPr>
        <sz val="12"/>
        <rFont val="Bookman Old Style"/>
        <family val="1"/>
      </rPr>
      <t>. Laporan Hasil Survey IKM YANLIK 2022
b. Laporan Evaluasi Tindak Lanjut  SURVEI KEPUASAN PUBLIK</t>
    </r>
  </si>
  <si>
    <t>https://drive.google.com/drive/folders/1SpLV_X-RF95vd0DbKmeqkd0bi62acoDb?usp=sharing</t>
  </si>
  <si>
    <t>Dalam konteks pertanyaan belum sepenuhnya sesuai dengan pilihan kriteria "A" sesuai dengan dokumen yang diinput kedalam bukti data dukung dalam Link bahwa kriteria yang dapat terpenuhi sesuai dokumen didalam link bukti dukung adalah jawaban "B". yaitu 
dilakukan tindak lanjut atas sebagian besar hasil survei kepuasan masyarakat</t>
  </si>
  <si>
    <t>Pemanfaatan Teknologi Informasi</t>
  </si>
  <si>
    <t>Telah menerapkan teknologi informasi dalam memberikan pelayanan</t>
  </si>
  <si>
    <t>a. Terdapat pelayanan yang menggunakan teknologi informasi pada seluruh proses pemberian layanan
b. Terdapat pelayanan yang menggunakan teknologi informasi pada sebagian besar proses pemberian layanan
c. Terdapat pelayanan yang menggunakan teknologi informasi pada sebagian kecil proses pemberian layanan
d. Terdapat pelayanan yang belum menggunakan teknologi informasi pada proses pemberian pelayanan</t>
  </si>
  <si>
    <t>Pemanfaatan teknologi informasi dlm pelayanan diharapkan mampu mengatasi berbagai macam persoalan melalui peningkatan efisiensi, inovasi, produktivitas, perluasan jangkauan dan penghematan biaya.
Data Dukung:
a. Layanan dapat diakses melalui Website STTAL yang terkoneksi dengan seluruh layanan yang ada di STTAL
b. Teknologi informasi juga digunakan untuk sistem pemerintahan berbasis elektronik
c. Pelayanan kinerja dosen juga dapat diakses melalui SIAKAD dan SIster
Data LINK:</t>
  </si>
  <si>
    <t>https://drive.google.com/drive/folders/1GF58ZYdm-8L1Lbqz_vNQKk7VO6YZ4rnN?usp=sharing</t>
  </si>
  <si>
    <t>Dalam konteks pertanyaan belum sepenuhnya sesuai dengan pilihan kriteria "A" sesuai dengan dokumen yang diinput kedalam bukti data dukung dalam Link bahwa kriteria yang dapat terpenuhi sesuai dokumen didalam link bukti dukung adalah jawaban "B". yaitu 
pelayanan yang menggunakan teknologi informasi pada sebagian besar proses pemberian layanan</t>
  </si>
  <si>
    <t xml:space="preserve">c. </t>
  </si>
  <si>
    <t>Telah membangun database pelayanan yang terintegrasi</t>
  </si>
  <si>
    <t>Ya,jika tela membangun database pelayanan yang terintegrasi</t>
  </si>
  <si>
    <t xml:space="preserve">Database Pelayanan dibangun untuk  keperluan dokumentasi dan informasi yang lengkap, komperatif dan terpadu sebagai suatu sarana dan prasarana yang sangat dibutuhkan untuk mendukung Pelayanan  STTAL.
dan cepat.
Data Dukung;
a. Medsos STTAL
b. Website STTAL
c. Layanan kinerja dosen
d. SIAKAD STTAL untuk pelayanan Prodi
</t>
  </si>
  <si>
    <t>https://drive.google.com/drive/folders/1v-Xcx7D3StjfsJPzziQXoKoLFTL8B2vn?usp=sharing</t>
  </si>
  <si>
    <t>Pemeriksaan terhadap Dokumen dalam Link Bukti Dukung telah memenuhi kriteria jawaban “Ya” bahwa benar  telah membangun database pelayanan yang terintegrasi</t>
  </si>
  <si>
    <t>Telah dilakukan perbaikan secara terus menerus</t>
  </si>
  <si>
    <t xml:space="preserve">a. Perbaikan dilakukan secara terus-menerus
b. Perbaikan dilakukan tidak secara terus menerus
c. Belum dilakukan perbaikan </t>
  </si>
  <si>
    <t>Proses pelayanan tetap dilaksanakan perbaikan scr terus menerus utk mendapatkan kualitas pelayanan yg Prima.
Data Dukung:
a. Updating  medsos STTAL
b.  Pembaruan Web dan Siakad STTAL
Data LINK:</t>
  </si>
  <si>
    <t>https://drive.google.com/drive/folders/11GJiNuxzspC3eiTXHN41Xw0aWVP-2odC?usp=sharing</t>
  </si>
  <si>
    <t>Upaya dan/atau Inovasi Pelayanan Publik</t>
  </si>
  <si>
    <r>
      <rPr>
        <sz val="12"/>
        <color theme="1"/>
        <rFont val="Bookman Old Style"/>
      </rPr>
      <t>Upaya dan/atau inovasi telah mendorong perbaikan pelayanan publik pada:
1. Kesesuaian Persyaratan
2. Kemudahan Sistem, Mekanisme, dan Prosedur
3. Kecepatan Waktu Penyelesaian
4. Kejelasan Biaya/Tarif, Gratis
5. Kualitas Produk Spesifikasi Jenis Pelayanan
6. Kompetensi Pelaksana/</t>
    </r>
    <r>
      <rPr>
        <i/>
        <sz val="12"/>
        <color theme="1"/>
        <rFont val="Bookman Old Style"/>
      </rPr>
      <t>Web</t>
    </r>
    <r>
      <rPr>
        <sz val="12"/>
        <color theme="1"/>
        <rFont val="Bookman Old Style"/>
      </rPr>
      <t xml:space="preserve">
7. Perilaku Pelaksana/</t>
    </r>
    <r>
      <rPr>
        <i/>
        <sz val="12"/>
        <color theme="1"/>
        <rFont val="Bookman Old Style"/>
      </rPr>
      <t>Web</t>
    </r>
    <r>
      <rPr>
        <sz val="12"/>
        <color theme="1"/>
        <rFont val="Bookman Old Style"/>
      </rPr>
      <t xml:space="preserve">
8. Kualitas Sarana dan prasarana
9. Penanganan Pengaduan, Saran dan Masukan</t>
    </r>
  </si>
  <si>
    <t>a. Upaya dan/atau inovasi yang dilakukan telah mendorong perbaikan seluruh pelayanan publik yang prima (lebih Cepat dan mudah) 
b. Upaya dan/atau inovasi yang dilakukan belum seluruhnya memberikan dampak pada perbaikan pelayanan public yang prima (Cepat dan mudah) 
c. Upaya dan/atau inovasi yang dilakukan belum sesuai kebutuhan 
d. Belum ada inovasi</t>
  </si>
  <si>
    <r>
      <t xml:space="preserve">Upaya atau inovasi yang sudah dilakukan  STTAL dalam memberikan perbaikan pelayanan publik yang prima
Data Dukung:
</t>
    </r>
    <r>
      <rPr>
        <sz val="12"/>
        <rFont val="Bookman Old Style"/>
        <family val="1"/>
      </rPr>
      <t>a. Laporan Inovasi Standar Layanan</t>
    </r>
    <r>
      <rPr>
        <sz val="12"/>
        <color theme="1"/>
        <rFont val="Bookman Old Style"/>
        <family val="1"/>
      </rPr>
      <t xml:space="preserve">
Data LINK:</t>
    </r>
  </si>
  <si>
    <t>https://drive.google.com/drive/folders/1EF5x3T8zP7pojSqS9iH67HoJ-46wox02?usp=sharing</t>
  </si>
  <si>
    <t>Upaya dan/atau inovasi pada perijinan/pelayanan telah dipermudah:
1. Waktu lebih cepat
2. Pelayanan Publik yang terpadu
3. Alur lebih pendek/singkat
4 Terintegrasi dengan aplikasi</t>
  </si>
  <si>
    <t>Persentase diperoleh dari Jumlah perijinan/pelayanan yang telah dipermudah dibagi dengan Jumlah perijinan/pelayanan yang terdata/terdaftar</t>
  </si>
  <si>
    <t>%</t>
  </si>
  <si>
    <t>- Jumlah perijinan/pelayanan yang terdata/terdaftar</t>
  </si>
  <si>
    <t>Jumlah</t>
  </si>
  <si>
    <r>
      <t>Jumlah perijinan/pelayanan yang terdata/terdaftar yang masuk ke  STTAL untuk ditindaklanjuti
Data Dukung:
a</t>
    </r>
    <r>
      <rPr>
        <sz val="12"/>
        <rFont val="Bookman Old Style"/>
        <family val="1"/>
      </rPr>
      <t xml:space="preserve"> Jumlah layanan yang dipermudah</t>
    </r>
    <r>
      <rPr>
        <sz val="12"/>
        <color theme="1"/>
        <rFont val="Bookman Old Style"/>
        <family val="1"/>
      </rPr>
      <t xml:space="preserve">
</t>
    </r>
  </si>
  <si>
    <t>https://drive.google.com/drive/folders/13lhTBZ0eBmObNXiPLkWCFbaowbZ_8UMs?usp=sharing</t>
  </si>
  <si>
    <t xml:space="preserve">- Jumlah perijinan/pelayanan yang telah dipermudah </t>
  </si>
  <si>
    <r>
      <t xml:space="preserve">Perijinan/pelayanan yang terdata/terdaftar yang sudah ditindaklanjuti oleh  STTAL
Data Dukung:
</t>
    </r>
    <r>
      <rPr>
        <sz val="12"/>
        <rFont val="Bookman Old Style"/>
        <family val="1"/>
      </rPr>
      <t>jumlah layanan yang dipermudah</t>
    </r>
    <r>
      <rPr>
        <sz val="12"/>
        <color theme="1"/>
        <rFont val="Bookman Old Style"/>
        <family val="1"/>
      </rPr>
      <t xml:space="preserve">
</t>
    </r>
  </si>
  <si>
    <t>https://drive.google.com/drive/folders/1udCoJl1IufxP0d7cTIRTJ8t2QoUtDfQ5?usp=sharing</t>
  </si>
  <si>
    <t>Penanganan Pengaduan Pelayanan dan Konsultasi</t>
  </si>
  <si>
    <t>Penanganan pengaduan pelayanan dilakukan melalui berbagai kanal/media secara responsive dan bertanggung jawab</t>
  </si>
  <si>
    <t>a. Pengaduan pelayanan  dan konsultasi telah direspon dengan cepat melalui berbagai kanal/media
b. Pengaduan pelayanan dan konsultasi telah direspon dengan cepat melalui kanal/media yang terbatas
c. Pengaduan pelayanan dan konsultasi direspon lambat melalui berbagai kanal/media
d. Pengaduan pelayanan dan konsultasi direspon lambat dan kanal/media terbatas</t>
  </si>
  <si>
    <t xml:space="preserve"> STTAL telah menyediakan kanal/media untuk pengaduan pelayanan dan konsultasi
secara responsive dan bertanggung jawab
Outcome:Masyarakat mendapatkan informasi/jawaban melalui kanal/media yang 
sudah disediakan oleh  STTAL
Data Dukung:
1.Facebook  STTAL
2.Instagram  STTAL
3.Twitter  STTAL
4.Youtube  STTAL
5.Sister, PDDikti, SIAKAD  STTAL
6.Website  STTAL
7.Scan Barcode Web  STTAL
Data LINK:</t>
  </si>
  <si>
    <t>https://drive.google.com/drive/folders/1bwc7JroYcrM9DKWRsGhCePGxqpy9UMkY?usp=sharing</t>
  </si>
  <si>
    <t>Dalam konteks pertanyaan belum sepenuhnya sesuai dengan pilihan kriteria "A" sesuai dengan dokumen yang diinput kedalam bukti data dukung dalam Link bahwa kriteria yang dapat terpenuhi sesuai dokumen didalam link bukti dukung adalah jawaban "B". yaitu 
Pengaduan pelayanan dan konsultasi telah direspon dengan cepat melalui kanal/media yang terbatas</t>
  </si>
  <si>
    <t>Nilai Survey Persepsi Korupsi (Survei Eksternal)</t>
  </si>
  <si>
    <t>Diisi dengan nilai hasil Survei Eksternal atas Persepsi Anti Korupsi (Indeks Persepsi Anti Korupsi / IPAK)</t>
  </si>
  <si>
    <t>Nilai
(0-4)</t>
  </si>
  <si>
    <r>
      <t xml:space="preserve">IPK digunakan utk mendapatkan info index persepsi korupsi dari pengguna layanan Pelayanan  STTAL sebagai bahan untuk menetapkan kebijakan dalam rangka peningkatan kualitas pelayanan serta mewujudkan pelaksanaan pelayanan yang bebas korupsi.
Outcome:a. Terselenggaranya pelayanan yang bersih, akuntabel dan transparan.
b. Tercapainya perbaikan sistem, mekanisme dan prosedur pelayanan jasa 
c. pendidikan sesuai yang diharapkan pengguna layanan sehingga pelayanan 
d. dapat dilaksanakan secara bersih, bebas dari korupsi, kolusi, nepotisme dan anti gratifikasi
Data Dukung:
</t>
    </r>
    <r>
      <rPr>
        <sz val="12"/>
        <rFont val="Bookman Old Style"/>
        <family val="1"/>
      </rPr>
      <t>1.Dokumen Hasil Survey IPK YANLIK tahun_2022</t>
    </r>
    <r>
      <rPr>
        <sz val="12"/>
        <color rgb="FFFF0000"/>
        <rFont val="Bookman Old Style"/>
        <family val="1"/>
      </rPr>
      <t xml:space="preserve">
</t>
    </r>
    <r>
      <rPr>
        <sz val="12"/>
        <color rgb="FF000000"/>
        <rFont val="Bookman Old Style"/>
        <family val="1"/>
      </rPr>
      <t xml:space="preserve">
Data LINK:</t>
    </r>
  </si>
  <si>
    <t>https://drive.google.com/drive/folders/1sPb1z7eUbOW_zrO97nWn-Po6ABoZeK5K?usp=sharing</t>
  </si>
  <si>
    <t xml:space="preserve">a. Target kinerja utama tercapai lebih dari 100% dan lebih baik dari capaian kinerja utama tahun sebelumnya serta lebih baik dari capaian kinerja nasional/rata-rata capaian kinerja unit yang sejenis;
b.Target kinerja utama tercapai 100% dan lebih baik dari capaian kinerja utama tahun sebelumnya;
c.Target kinerja utama tercapai 100% atau lebih, namun tidak lebih baik dari capaian kinerja utama tahun sebelumnya;
d. Kinerja utama sudah orientasi hasil akan tetapi masih terdapat target kinerja utama yang tidak tercapai;
e. Kinerja utama tidak berorientasi hasil
</t>
  </si>
  <si>
    <t>Target kinerja utama IKU tahun 2022 tercapai dan lebih baik dari capaian kinerja utama
tahun sebelumnya
Outcome:Perbandingan IKU tahun 2020 dan IKU 2022
Data Dukung:
- Lap Prokera 2022.</t>
  </si>
  <si>
    <t>https://drive.google.com/drive/folders/1lER1JDT00v7Vcnax8m34SRuEY1bSApA-?usp=sharing</t>
  </si>
  <si>
    <t>Nilai Persepsi Kualitas Pelayanan (Survei Eksternal)</t>
  </si>
  <si>
    <t>Diisi dengan Nilai Hasil Survei Eksternal Kualitas Pelayanan (Indeks Persepsi Kualitas Pelayanan Publik / IPKP)</t>
  </si>
  <si>
    <r>
      <t xml:space="preserve">Utk mengetahui tingkat pencapaian kinerja pelayanan yang telah diberikan kepada masyarakat dan dapat dipergunakan untuk menetapkan kebijakan, penataan sistem, mekanisme dan prosedur dalam rangka peningkatan kualitas pelayanan.
Outcome:untuk mewujudkan satuan kerja  STTAL menjadi satuan Zona Integritas yang WBK dan WBBM.
Data Dukung:
</t>
    </r>
    <r>
      <rPr>
        <sz val="12"/>
        <rFont val="Bookman Old Style"/>
        <family val="1"/>
      </rPr>
      <t>1. Dokumen Hasil  SURVEI IKM YANLIK Tahun 2022</t>
    </r>
    <r>
      <rPr>
        <sz val="12"/>
        <color rgb="FF000000"/>
        <rFont val="Bookman Old Style"/>
        <family val="1"/>
      </rPr>
      <t xml:space="preserve">
Data LINK:</t>
    </r>
  </si>
  <si>
    <t>https://drive.google.com/drive/folders/1LRIPxRRw_JU3VhbxUGqqdfxtH3i7Qa9i?usp=sharing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</si>
</sst>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9" x14ac:knownFonts="1">
    <font>
      <sz val="11"/>
      <color theme="1"/>
      <name val="Calibri"/>
      <family val="2"/>
      <charset val="1"/>
      <scheme val="minor"/>
    </font>
    <font>
      <sz val="11"/>
      <color theme="1"/>
      <name val="Calibri"/>
      <family val="2"/>
      <charset val="1"/>
      <scheme val="minor"/>
    </font>
    <font>
      <u/>
      <sz val="11"/>
      <color theme="10"/>
      <name val="Calibri"/>
      <family val="2"/>
      <charset val="1"/>
      <scheme val="minor"/>
    </font>
    <font>
      <b/>
      <sz val="14"/>
      <color theme="1"/>
      <name val="Bookman Old Style"/>
      <family val="1"/>
    </font>
    <font>
      <sz val="14"/>
      <color theme="1"/>
      <name val="Calibri"/>
    </font>
    <font>
      <b/>
      <sz val="14"/>
      <color theme="0"/>
      <name val="Bookman Old Style"/>
    </font>
    <font>
      <sz val="11"/>
      <name val="Calibri"/>
    </font>
    <font>
      <b/>
      <sz val="14"/>
      <color rgb="FFFFFFFF"/>
      <name val="Bookman Old Style"/>
    </font>
    <font>
      <sz val="11"/>
      <color theme="1"/>
      <name val="Calibri"/>
    </font>
    <font>
      <b/>
      <sz val="14"/>
      <color rgb="FF000000"/>
      <name val="Bookman Old Style"/>
    </font>
    <font>
      <b/>
      <sz val="14"/>
      <color theme="1"/>
      <name val="Bookman Old Style"/>
    </font>
    <font>
      <b/>
      <sz val="12"/>
      <color rgb="FF000000"/>
      <name val="Bookman Old Style"/>
    </font>
    <font>
      <b/>
      <sz val="12"/>
      <color theme="1"/>
      <name val="Bookman Old Style"/>
    </font>
    <font>
      <sz val="12"/>
      <color theme="1"/>
      <name val="Bookman Old Style"/>
    </font>
    <font>
      <sz val="12"/>
      <name val="Bookman Old Style"/>
      <family val="1"/>
    </font>
    <font>
      <sz val="11"/>
      <color theme="1"/>
      <name val="Calibri"/>
      <scheme val="minor"/>
    </font>
    <font>
      <sz val="12"/>
      <color theme="1"/>
      <name val="Bookman Old Style"/>
      <family val="1"/>
    </font>
    <font>
      <i/>
      <sz val="12"/>
      <color theme="1"/>
      <name val="Bookman Old Style"/>
    </font>
    <font>
      <b/>
      <sz val="18"/>
      <color rgb="FFFFFFFF"/>
      <name val="Bookman Old Style"/>
    </font>
    <font>
      <sz val="14"/>
      <color theme="1"/>
      <name val="Bookman Old Style"/>
    </font>
    <font>
      <sz val="12"/>
      <color rgb="FF000000"/>
      <name val="Bookman Old Style"/>
    </font>
    <font>
      <sz val="12"/>
      <color theme="1"/>
      <name val="Calibri"/>
    </font>
    <font>
      <sz val="11"/>
      <color theme="1"/>
      <name val="Bookman Old Style"/>
    </font>
    <font>
      <b/>
      <sz val="16"/>
      <color rgb="FFFFFFFF"/>
      <name val="Bookman Old Style"/>
    </font>
    <font>
      <sz val="16"/>
      <color theme="1"/>
      <name val="Calibri"/>
    </font>
    <font>
      <b/>
      <sz val="16"/>
      <color rgb="FF000000"/>
      <name val="Bookman Old Style"/>
    </font>
    <font>
      <sz val="12"/>
      <color rgb="FF000000"/>
      <name val="Bookman Old Style"/>
      <family val="1"/>
    </font>
    <font>
      <sz val="12"/>
      <color rgb="FFFF0000"/>
      <name val="Bookman Old Style"/>
      <family val="1"/>
    </font>
    <font>
      <sz val="11"/>
      <color theme="1"/>
      <name val="Bookman Old Style"/>
      <family val="1"/>
    </font>
  </fonts>
  <fills count="11">
    <fill>
      <patternFill patternType="none"/>
    </fill>
    <fill>
      <patternFill patternType="gray125"/>
    </fill>
    <fill>
      <patternFill patternType="solid">
        <fgColor theme="1"/>
        <bgColor theme="1"/>
      </patternFill>
    </fill>
    <fill>
      <patternFill patternType="solid">
        <fgColor theme="1"/>
        <bgColor rgb="FF274E13"/>
      </patternFill>
    </fill>
    <fill>
      <patternFill patternType="solid">
        <fgColor rgb="FFDAEEF3"/>
        <bgColor rgb="FFDAEEF3"/>
      </patternFill>
    </fill>
    <fill>
      <patternFill patternType="solid">
        <fgColor rgb="FF44546A"/>
        <bgColor rgb="FF44546A"/>
      </patternFill>
    </fill>
    <fill>
      <patternFill patternType="solid">
        <fgColor rgb="FF8497B0"/>
        <bgColor rgb="FF8497B0"/>
      </patternFill>
    </fill>
    <fill>
      <patternFill patternType="solid">
        <fgColor rgb="FF8DB3E2"/>
        <bgColor rgb="FF8DB3E2"/>
      </patternFill>
    </fill>
    <fill>
      <patternFill patternType="solid">
        <fgColor rgb="FF8CB5E2"/>
        <bgColor rgb="FF8CB5E2"/>
      </patternFill>
    </fill>
    <fill>
      <patternFill patternType="solid">
        <fgColor rgb="FF8497AF"/>
        <bgColor rgb="FF8497AF"/>
      </patternFill>
    </fill>
    <fill>
      <patternFill patternType="solid">
        <fgColor rgb="FFFFC000"/>
        <bgColor indexed="64"/>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5" fillId="0" borderId="0"/>
  </cellStyleXfs>
  <cellXfs count="183">
    <xf numFmtId="0" fontId="0" fillId="0" borderId="0" xfId="0"/>
    <xf numFmtId="0" fontId="3" fillId="0" borderId="0" xfId="0" applyFont="1" applyAlignment="1">
      <alignment horizontal="center" vertical="top" wrapText="1"/>
    </xf>
    <xf numFmtId="0" fontId="3" fillId="0" borderId="0" xfId="0" applyFont="1" applyAlignment="1">
      <alignment horizontal="center" vertical="top"/>
    </xf>
    <xf numFmtId="0" fontId="4" fillId="0" borderId="0" xfId="0" applyFont="1"/>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2" fontId="7" fillId="2" borderId="4"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7" fillId="0" borderId="5" xfId="0" applyNumberFormat="1"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0" xfId="0" applyFont="1"/>
    <xf numFmtId="0" fontId="9" fillId="0" borderId="4" xfId="0" applyFont="1" applyBorder="1" applyAlignment="1">
      <alignment vertical="top" wrapText="1"/>
    </xf>
    <xf numFmtId="0" fontId="10" fillId="0" borderId="4" xfId="0" applyFont="1" applyBorder="1" applyAlignment="1">
      <alignment vertical="top"/>
    </xf>
    <xf numFmtId="0" fontId="10" fillId="0" borderId="4" xfId="0" applyFont="1" applyBorder="1" applyAlignment="1">
      <alignment vertical="top" wrapText="1"/>
    </xf>
    <xf numFmtId="2" fontId="9" fillId="0" borderId="4"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10" fontId="9" fillId="0" borderId="5"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0" fontId="10" fillId="0" borderId="4" xfId="0" applyFont="1" applyBorder="1" applyAlignment="1">
      <alignment horizontal="center" vertical="top" wrapText="1"/>
    </xf>
    <xf numFmtId="0" fontId="10" fillId="0" borderId="4" xfId="0" applyFont="1" applyBorder="1" applyAlignment="1">
      <alignment horizontal="center" vertical="top"/>
    </xf>
    <xf numFmtId="2" fontId="10" fillId="0" borderId="4" xfId="0" applyNumberFormat="1" applyFont="1" applyBorder="1" applyAlignment="1">
      <alignment horizontal="center" vertical="center" wrapText="1"/>
    </xf>
    <xf numFmtId="2" fontId="10" fillId="0" borderId="4" xfId="0" applyNumberFormat="1" applyFont="1" applyBorder="1" applyAlignment="1">
      <alignment horizontal="center" vertical="top" wrapText="1"/>
    </xf>
    <xf numFmtId="10" fontId="10" fillId="0" borderId="1"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10" fontId="10" fillId="0" borderId="4" xfId="0" applyNumberFormat="1" applyFont="1" applyBorder="1" applyAlignment="1">
      <alignment horizontal="center" vertical="center" wrapText="1"/>
    </xf>
    <xf numFmtId="0" fontId="11" fillId="0" borderId="4" xfId="0" applyFont="1" applyBorder="1" applyAlignment="1">
      <alignment vertical="top" wrapText="1"/>
    </xf>
    <xf numFmtId="1" fontId="11" fillId="0" borderId="4" xfId="0" applyNumberFormat="1" applyFont="1" applyBorder="1" applyAlignment="1">
      <alignment horizontal="center" vertical="top"/>
    </xf>
    <xf numFmtId="49" fontId="12" fillId="0" borderId="4" xfId="0" applyNumberFormat="1" applyFont="1" applyBorder="1" applyAlignment="1">
      <alignment horizontal="center" vertical="top"/>
    </xf>
    <xf numFmtId="0" fontId="12" fillId="0" borderId="4" xfId="0" applyFont="1" applyBorder="1" applyAlignment="1">
      <alignment vertical="top"/>
    </xf>
    <xf numFmtId="0" fontId="12" fillId="0" borderId="4" xfId="0" applyFont="1" applyBorder="1" applyAlignment="1">
      <alignment vertical="top" wrapText="1"/>
    </xf>
    <xf numFmtId="2" fontId="11" fillId="0" borderId="4" xfId="0" applyNumberFormat="1" applyFont="1" applyBorder="1" applyAlignment="1">
      <alignment horizontal="center" vertical="center" wrapText="1"/>
    </xf>
    <xf numFmtId="2" fontId="11" fillId="0" borderId="4" xfId="0" applyNumberFormat="1" applyFont="1" applyBorder="1" applyAlignment="1">
      <alignment horizontal="left" vertical="top" wrapText="1"/>
    </xf>
    <xf numFmtId="10" fontId="11" fillId="0" borderId="1" xfId="0" applyNumberFormat="1" applyFont="1" applyBorder="1" applyAlignment="1">
      <alignment horizontal="center" vertical="center" wrapText="1"/>
    </xf>
    <xf numFmtId="10" fontId="11" fillId="0" borderId="5"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10" fontId="11" fillId="0" borderId="4" xfId="0" applyNumberFormat="1" applyFont="1" applyBorder="1" applyAlignment="1">
      <alignment horizontal="left" vertical="top" wrapText="1"/>
    </xf>
    <xf numFmtId="0" fontId="12" fillId="0" borderId="4" xfId="0" applyFont="1" applyBorder="1" applyAlignment="1">
      <alignment horizontal="center" vertical="top"/>
    </xf>
    <xf numFmtId="2" fontId="12" fillId="0" borderId="4" xfId="0" applyNumberFormat="1" applyFont="1" applyBorder="1" applyAlignment="1">
      <alignment horizontal="center" vertical="center" wrapText="1"/>
    </xf>
    <xf numFmtId="2" fontId="12" fillId="0" borderId="4" xfId="0" applyNumberFormat="1" applyFont="1" applyBorder="1" applyAlignment="1">
      <alignment horizontal="center" vertical="top" wrapText="1"/>
    </xf>
    <xf numFmtId="10" fontId="12" fillId="0" borderId="1" xfId="0" applyNumberFormat="1" applyFont="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0" fontId="12" fillId="0" borderId="4" xfId="0" applyNumberFormat="1" applyFont="1" applyBorder="1" applyAlignment="1">
      <alignment horizontal="left" vertical="top" wrapText="1"/>
    </xf>
    <xf numFmtId="0" fontId="13" fillId="0" borderId="4" xfId="0" applyFont="1" applyBorder="1" applyAlignment="1">
      <alignment horizontal="center" vertical="top"/>
    </xf>
    <xf numFmtId="0" fontId="13" fillId="0" borderId="4" xfId="0" applyFont="1" applyBorder="1" applyAlignment="1">
      <alignment vertical="top" wrapText="1"/>
    </xf>
    <xf numFmtId="2"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4" fillId="0" borderId="6" xfId="0" applyFont="1" applyBorder="1" applyAlignment="1" applyProtection="1">
      <alignment horizontal="center" vertical="center" wrapText="1"/>
      <protection locked="0"/>
    </xf>
    <xf numFmtId="2" fontId="8" fillId="0" borderId="4" xfId="0" applyNumberFormat="1" applyFont="1" applyBorder="1" applyAlignment="1">
      <alignment horizontal="center" vertical="center" wrapText="1"/>
    </xf>
    <xf numFmtId="10" fontId="13" fillId="0" borderId="1" xfId="0" applyNumberFormat="1" applyFont="1" applyBorder="1" applyAlignment="1">
      <alignment horizontal="center" vertical="center"/>
    </xf>
    <xf numFmtId="10" fontId="13" fillId="0" borderId="5" xfId="0" applyNumberFormat="1" applyFont="1" applyBorder="1" applyAlignment="1">
      <alignment horizontal="center" vertical="center"/>
    </xf>
    <xf numFmtId="0" fontId="13" fillId="4" borderId="4" xfId="0" applyFont="1" applyFill="1" applyBorder="1" applyAlignment="1">
      <alignment horizontal="center" vertical="center" wrapText="1"/>
    </xf>
    <xf numFmtId="10" fontId="13" fillId="0" borderId="4" xfId="0" applyNumberFormat="1" applyFont="1" applyBorder="1" applyAlignment="1">
      <alignment horizontal="center" vertical="center"/>
    </xf>
    <xf numFmtId="0" fontId="13" fillId="0" borderId="4" xfId="0" applyFont="1" applyBorder="1" applyAlignment="1">
      <alignment horizontal="left" vertical="top" wrapText="1"/>
    </xf>
    <xf numFmtId="10" fontId="8" fillId="0" borderId="3" xfId="0" applyNumberFormat="1" applyFont="1" applyBorder="1" applyAlignment="1">
      <alignment vertical="top"/>
    </xf>
    <xf numFmtId="2" fontId="8" fillId="0" borderId="4" xfId="0" applyNumberFormat="1" applyFont="1" applyBorder="1" applyAlignment="1">
      <alignment vertical="top"/>
    </xf>
    <xf numFmtId="10" fontId="2" fillId="0" borderId="6" xfId="2" applyNumberFormat="1" applyFill="1" applyBorder="1" applyAlignment="1" applyProtection="1">
      <alignment horizontal="left" vertical="top" wrapText="1"/>
      <protection locked="0"/>
    </xf>
    <xf numFmtId="10" fontId="16" fillId="0" borderId="4" xfId="0" applyNumberFormat="1" applyFont="1" applyBorder="1" applyAlignment="1">
      <alignment vertical="top" wrapText="1"/>
    </xf>
    <xf numFmtId="10" fontId="16" fillId="0" borderId="7" xfId="1" applyNumberFormat="1" applyFont="1" applyFill="1" applyBorder="1" applyAlignment="1" applyProtection="1">
      <alignment horizontal="left" vertical="top" wrapText="1"/>
      <protection locked="0"/>
    </xf>
    <xf numFmtId="10" fontId="16" fillId="0" borderId="4" xfId="0" quotePrefix="1" applyNumberFormat="1" applyFont="1" applyBorder="1" applyAlignment="1">
      <alignment vertical="top" wrapText="1"/>
    </xf>
    <xf numFmtId="0" fontId="13" fillId="0" borderId="4" xfId="0" applyFont="1" applyBorder="1" applyAlignment="1">
      <alignment horizontal="center" vertical="center"/>
    </xf>
    <xf numFmtId="10" fontId="16" fillId="0" borderId="8" xfId="0" applyNumberFormat="1" applyFont="1" applyBorder="1" applyAlignment="1">
      <alignment vertical="top" wrapText="1"/>
    </xf>
    <xf numFmtId="0" fontId="15" fillId="0" borderId="0" xfId="3"/>
    <xf numFmtId="10" fontId="18" fillId="5" borderId="10" xfId="3" applyNumberFormat="1" applyFont="1" applyFill="1" applyBorder="1" applyAlignment="1">
      <alignment horizontal="center" vertical="center" wrapText="1"/>
    </xf>
    <xf numFmtId="164" fontId="18" fillId="5" borderId="10" xfId="3" applyNumberFormat="1" applyFont="1" applyFill="1" applyBorder="1" applyAlignment="1">
      <alignment horizontal="center" vertical="center" wrapText="1"/>
    </xf>
    <xf numFmtId="164" fontId="18" fillId="5" borderId="11" xfId="3" applyNumberFormat="1" applyFont="1" applyFill="1" applyBorder="1" applyAlignment="1">
      <alignment horizontal="center" vertical="center" wrapText="1"/>
    </xf>
    <xf numFmtId="0" fontId="6" fillId="0" borderId="12" xfId="3" applyFont="1" applyBorder="1"/>
    <xf numFmtId="0" fontId="18" fillId="5" borderId="11" xfId="3" applyFont="1" applyFill="1" applyBorder="1" applyAlignment="1">
      <alignment horizontal="center" vertical="center" wrapText="1"/>
    </xf>
    <xf numFmtId="0" fontId="8" fillId="0" borderId="0" xfId="3" applyFont="1" applyAlignment="1">
      <alignment horizontal="center" vertical="center"/>
    </xf>
    <xf numFmtId="0" fontId="8" fillId="0" borderId="0" xfId="3" applyFont="1"/>
    <xf numFmtId="10" fontId="9" fillId="6" borderId="4" xfId="3" applyNumberFormat="1" applyFont="1" applyFill="1" applyBorder="1" applyAlignment="1">
      <alignment horizontal="center" vertical="center" wrapText="1"/>
    </xf>
    <xf numFmtId="2" fontId="9" fillId="6" borderId="4" xfId="3" applyNumberFormat="1" applyFont="1" applyFill="1" applyBorder="1" applyAlignment="1">
      <alignment horizontal="center" vertical="center" wrapText="1"/>
    </xf>
    <xf numFmtId="0" fontId="6" fillId="0" borderId="3" xfId="3" applyFont="1" applyBorder="1"/>
    <xf numFmtId="0" fontId="6" fillId="0" borderId="2" xfId="3" applyFont="1" applyBorder="1"/>
    <xf numFmtId="0" fontId="9" fillId="6" borderId="1" xfId="3" applyFont="1" applyFill="1" applyBorder="1" applyAlignment="1">
      <alignment horizontal="center" vertical="top" wrapText="1"/>
    </xf>
    <xf numFmtId="10" fontId="19" fillId="0" borderId="4" xfId="3" applyNumberFormat="1" applyFont="1" applyBorder="1" applyAlignment="1">
      <alignment horizontal="center" vertical="center" wrapText="1"/>
    </xf>
    <xf numFmtId="2" fontId="19" fillId="0" borderId="4" xfId="3" applyNumberFormat="1" applyFont="1" applyBorder="1" applyAlignment="1">
      <alignment horizontal="center" vertical="center" wrapText="1"/>
    </xf>
    <xf numFmtId="2" fontId="20" fillId="0" borderId="4" xfId="3" applyNumberFormat="1" applyFont="1" applyBorder="1" applyAlignment="1">
      <alignment horizontal="center" vertical="center" wrapText="1"/>
    </xf>
    <xf numFmtId="0" fontId="13" fillId="0" borderId="1" xfId="3" applyFont="1" applyBorder="1" applyAlignment="1">
      <alignment horizontal="left" vertical="top" wrapText="1"/>
    </xf>
    <xf numFmtId="49" fontId="13" fillId="0" borderId="4" xfId="3" quotePrefix="1" applyNumberFormat="1" applyFont="1" applyBorder="1" applyAlignment="1">
      <alignment horizontal="center" vertical="top" wrapText="1"/>
    </xf>
    <xf numFmtId="1" fontId="20" fillId="0" borderId="4" xfId="3" applyNumberFormat="1" applyFont="1" applyBorder="1" applyAlignment="1">
      <alignment horizontal="center" vertical="top" wrapText="1"/>
    </xf>
    <xf numFmtId="0" fontId="20" fillId="0" borderId="4" xfId="3" applyFont="1" applyBorder="1" applyAlignment="1">
      <alignment vertical="top" wrapText="1"/>
    </xf>
    <xf numFmtId="10" fontId="12" fillId="7" borderId="4" xfId="3" applyNumberFormat="1" applyFont="1" applyFill="1" applyBorder="1" applyAlignment="1">
      <alignment horizontal="center" vertical="center" wrapText="1"/>
    </xf>
    <xf numFmtId="2" fontId="12" fillId="7" borderId="4" xfId="3" applyNumberFormat="1" applyFont="1" applyFill="1" applyBorder="1" applyAlignment="1">
      <alignment horizontal="center" vertical="center" wrapText="1"/>
    </xf>
    <xf numFmtId="0" fontId="12" fillId="8" borderId="1" xfId="3" applyFont="1" applyFill="1" applyBorder="1" applyAlignment="1">
      <alignment horizontal="left" vertical="top" wrapText="1"/>
    </xf>
    <xf numFmtId="0" fontId="12" fillId="8" borderId="4" xfId="3" applyFont="1" applyFill="1" applyBorder="1" applyAlignment="1">
      <alignment vertical="top" wrapText="1"/>
    </xf>
    <xf numFmtId="0" fontId="12" fillId="7" borderId="4" xfId="3" applyFont="1" applyFill="1" applyBorder="1" applyAlignment="1">
      <alignment horizontal="center" vertical="top" wrapText="1"/>
    </xf>
    <xf numFmtId="0" fontId="21" fillId="0" borderId="0" xfId="3" applyFont="1"/>
    <xf numFmtId="2" fontId="10" fillId="9" borderId="4" xfId="3" applyNumberFormat="1" applyFont="1" applyFill="1" applyBorder="1" applyAlignment="1">
      <alignment horizontal="center" vertical="center" wrapText="1"/>
    </xf>
    <xf numFmtId="0" fontId="10" fillId="9" borderId="1" xfId="3" applyFont="1" applyFill="1" applyBorder="1" applyAlignment="1">
      <alignment horizontal="left" vertical="top" wrapText="1"/>
    </xf>
    <xf numFmtId="0" fontId="9" fillId="6" borderId="4" xfId="3" applyFont="1" applyFill="1" applyBorder="1" applyAlignment="1">
      <alignment vertical="top" wrapText="1"/>
    </xf>
    <xf numFmtId="10" fontId="8" fillId="0" borderId="0" xfId="3" applyNumberFormat="1" applyFont="1" applyAlignment="1">
      <alignment vertical="center"/>
    </xf>
    <xf numFmtId="2" fontId="22" fillId="0" borderId="0" xfId="3" applyNumberFormat="1" applyFont="1" applyAlignment="1">
      <alignment horizontal="center" vertical="center"/>
    </xf>
    <xf numFmtId="0" fontId="13" fillId="0" borderId="0" xfId="3" applyFont="1" applyAlignment="1">
      <alignment vertical="top" wrapText="1"/>
    </xf>
    <xf numFmtId="0" fontId="13" fillId="0" borderId="0" xfId="3" applyFont="1" applyAlignment="1">
      <alignment horizontal="center" vertical="top"/>
    </xf>
    <xf numFmtId="0" fontId="12" fillId="0" borderId="0" xfId="3" applyFont="1" applyAlignment="1">
      <alignment horizontal="center" vertical="top"/>
    </xf>
    <xf numFmtId="0" fontId="12" fillId="0" borderId="0" xfId="3" applyFont="1" applyAlignment="1">
      <alignment vertical="top"/>
    </xf>
    <xf numFmtId="10" fontId="11" fillId="6" borderId="4" xfId="3" applyNumberFormat="1" applyFont="1" applyFill="1" applyBorder="1" applyAlignment="1">
      <alignment horizontal="center" vertical="center" wrapText="1"/>
    </xf>
    <xf numFmtId="2" fontId="11" fillId="6" borderId="4" xfId="3" applyNumberFormat="1" applyFont="1" applyFill="1" applyBorder="1" applyAlignment="1">
      <alignment horizontal="center" vertical="center" wrapText="1"/>
    </xf>
    <xf numFmtId="0" fontId="12" fillId="9" borderId="1" xfId="3" applyFont="1" applyFill="1" applyBorder="1" applyAlignment="1">
      <alignment horizontal="center" vertical="top" wrapText="1"/>
    </xf>
    <xf numFmtId="10" fontId="20" fillId="0" borderId="4" xfId="3" applyNumberFormat="1" applyFont="1" applyBorder="1" applyAlignment="1">
      <alignment horizontal="center" vertical="center" wrapText="1"/>
    </xf>
    <xf numFmtId="49" fontId="13" fillId="0" borderId="4" xfId="3" applyNumberFormat="1" applyFont="1" applyBorder="1" applyAlignment="1">
      <alignment vertical="top" wrapText="1"/>
    </xf>
    <xf numFmtId="0" fontId="23" fillId="5" borderId="4" xfId="3" applyFont="1" applyFill="1" applyBorder="1" applyAlignment="1">
      <alignment horizontal="center" vertical="center" wrapText="1"/>
    </xf>
    <xf numFmtId="10" fontId="23" fillId="5" borderId="4" xfId="3" applyNumberFormat="1" applyFont="1" applyFill="1" applyBorder="1" applyAlignment="1">
      <alignment horizontal="center" vertical="center" wrapText="1"/>
    </xf>
    <xf numFmtId="2" fontId="23" fillId="5" borderId="4" xfId="3" applyNumberFormat="1" applyFont="1" applyFill="1" applyBorder="1" applyAlignment="1">
      <alignment horizontal="center" vertical="center" wrapText="1"/>
    </xf>
    <xf numFmtId="0" fontId="23" fillId="5" borderId="1" xfId="3" applyFont="1" applyFill="1" applyBorder="1" applyAlignment="1">
      <alignment horizontal="center" vertical="center" wrapText="1"/>
    </xf>
    <xf numFmtId="0" fontId="24" fillId="0" borderId="0" xfId="3" applyFont="1"/>
    <xf numFmtId="0" fontId="23" fillId="0" borderId="0" xfId="3" applyFont="1" applyAlignment="1">
      <alignment horizontal="center" vertical="center" wrapText="1"/>
    </xf>
    <xf numFmtId="10" fontId="23" fillId="0" borderId="0" xfId="3" applyNumberFormat="1" applyFont="1" applyAlignment="1">
      <alignment horizontal="center" vertical="center" wrapText="1"/>
    </xf>
    <xf numFmtId="2" fontId="23" fillId="0" borderId="0" xfId="3" applyNumberFormat="1" applyFont="1" applyAlignment="1">
      <alignment horizontal="center" vertical="center" wrapText="1"/>
    </xf>
    <xf numFmtId="0" fontId="15" fillId="0" borderId="0" xfId="3"/>
    <xf numFmtId="0" fontId="25" fillId="0" borderId="0" xfId="3" applyFont="1" applyAlignment="1">
      <alignment horizontal="left" vertical="center"/>
    </xf>
    <xf numFmtId="0" fontId="25" fillId="0" borderId="0" xfId="3" applyFont="1" applyAlignment="1">
      <alignment horizontal="left" vertical="center"/>
    </xf>
    <xf numFmtId="0" fontId="11" fillId="0" borderId="4" xfId="0" applyFont="1" applyBorder="1" applyAlignment="1">
      <alignment horizontal="center" vertical="top"/>
    </xf>
    <xf numFmtId="2" fontId="0" fillId="0" borderId="6" xfId="0" applyNumberFormat="1" applyBorder="1" applyAlignment="1">
      <alignment horizontal="center" vertical="center" wrapText="1"/>
    </xf>
    <xf numFmtId="10" fontId="16" fillId="0" borderId="4" xfId="0" applyNumberFormat="1" applyFont="1" applyBorder="1" applyAlignment="1">
      <alignment horizontal="left" vertical="top" wrapText="1"/>
    </xf>
    <xf numFmtId="0" fontId="16" fillId="0" borderId="4" xfId="0" applyFont="1" applyBorder="1" applyAlignment="1">
      <alignment horizontal="left" vertical="top" wrapText="1"/>
    </xf>
    <xf numFmtId="0" fontId="13" fillId="0" borderId="4" xfId="0" quotePrefix="1" applyFont="1" applyBorder="1" applyAlignment="1">
      <alignment horizontal="center" vertical="top"/>
    </xf>
    <xf numFmtId="10" fontId="12" fillId="0" borderId="11" xfId="0" applyNumberFormat="1" applyFont="1" applyBorder="1" applyAlignment="1">
      <alignment horizontal="left" vertical="top" wrapText="1"/>
    </xf>
    <xf numFmtId="10" fontId="11" fillId="0" borderId="9" xfId="0" applyNumberFormat="1" applyFont="1" applyBorder="1" applyAlignment="1">
      <alignment horizontal="left" vertical="top" wrapText="1"/>
    </xf>
    <xf numFmtId="10" fontId="12" fillId="0" borderId="1" xfId="0" applyNumberFormat="1" applyFont="1" applyBorder="1" applyAlignment="1">
      <alignment horizontal="left" vertical="top" wrapText="1"/>
    </xf>
    <xf numFmtId="10" fontId="16" fillId="0" borderId="10" xfId="0" applyNumberFormat="1" applyFont="1" applyBorder="1" applyAlignment="1">
      <alignment vertical="top" wrapText="1"/>
    </xf>
    <xf numFmtId="10" fontId="12" fillId="10" borderId="4" xfId="0" applyNumberFormat="1" applyFont="1" applyFill="1" applyBorder="1" applyAlignment="1">
      <alignment horizontal="left" vertical="top" wrapText="1"/>
    </xf>
    <xf numFmtId="0" fontId="13" fillId="0" borderId="4" xfId="0" applyFont="1" applyBorder="1" applyAlignment="1">
      <alignment vertical="top"/>
    </xf>
    <xf numFmtId="10" fontId="16" fillId="0" borderId="4" xfId="0" quotePrefix="1" applyNumberFormat="1" applyFont="1" applyBorder="1" applyAlignment="1">
      <alignment horizontal="left" vertical="top" wrapText="1"/>
    </xf>
    <xf numFmtId="10" fontId="16" fillId="0" borderId="13" xfId="0" applyNumberFormat="1" applyFont="1" applyBorder="1" applyAlignment="1">
      <alignment horizontal="left" vertical="top" wrapText="1"/>
    </xf>
    <xf numFmtId="10" fontId="16" fillId="0" borderId="8" xfId="0" quotePrefix="1" applyNumberFormat="1" applyFont="1" applyBorder="1" applyAlignment="1">
      <alignment vertical="top" wrapText="1"/>
    </xf>
    <xf numFmtId="10" fontId="16" fillId="0" borderId="1" xfId="0" quotePrefix="1" applyNumberFormat="1" applyFont="1" applyBorder="1" applyAlignment="1">
      <alignment horizontal="left" vertical="top" wrapText="1"/>
    </xf>
    <xf numFmtId="10" fontId="12" fillId="0" borderId="9" xfId="0" applyNumberFormat="1" applyFont="1" applyBorder="1" applyAlignment="1">
      <alignment horizontal="left" vertical="top" wrapText="1"/>
    </xf>
    <xf numFmtId="10" fontId="16" fillId="0" borderId="10" xfId="0" quotePrefix="1" applyNumberFormat="1" applyFont="1" applyBorder="1" applyAlignment="1">
      <alignment vertical="top" wrapText="1"/>
    </xf>
    <xf numFmtId="0" fontId="12" fillId="0" borderId="8" xfId="0" applyFont="1" applyBorder="1" applyAlignment="1">
      <alignment vertical="top"/>
    </xf>
    <xf numFmtId="0" fontId="8" fillId="0" borderId="4" xfId="0" applyFont="1" applyBorder="1"/>
    <xf numFmtId="10" fontId="13" fillId="0" borderId="9" xfId="0" applyNumberFormat="1" applyFont="1" applyBorder="1" applyAlignment="1">
      <alignment horizontal="left" vertical="top"/>
    </xf>
    <xf numFmtId="10" fontId="11" fillId="0" borderId="1" xfId="0" applyNumberFormat="1" applyFont="1" applyBorder="1" applyAlignment="1">
      <alignment horizontal="left" vertical="top" wrapText="1"/>
    </xf>
    <xf numFmtId="0" fontId="12" fillId="0" borderId="4" xfId="0" quotePrefix="1" applyFont="1" applyBorder="1" applyAlignment="1">
      <alignment horizontal="center" vertical="top"/>
    </xf>
    <xf numFmtId="0" fontId="13" fillId="0" borderId="4" xfId="0" quotePrefix="1" applyFont="1" applyBorder="1" applyAlignment="1">
      <alignment vertical="top" wrapText="1"/>
    </xf>
    <xf numFmtId="10" fontId="21" fillId="0" borderId="4" xfId="0" applyNumberFormat="1" applyFont="1" applyBorder="1" applyAlignment="1">
      <alignment horizontal="center" vertical="center" wrapText="1"/>
    </xf>
    <xf numFmtId="10" fontId="8" fillId="0" borderId="3" xfId="0" applyNumberFormat="1" applyFont="1" applyBorder="1"/>
    <xf numFmtId="10" fontId="8" fillId="0" borderId="4" xfId="0" applyNumberFormat="1" applyFont="1" applyBorder="1"/>
    <xf numFmtId="0" fontId="13" fillId="4" borderId="4" xfId="0" applyFont="1" applyFill="1" applyBorder="1" applyAlignment="1">
      <alignment horizontal="center" vertical="center"/>
    </xf>
    <xf numFmtId="10" fontId="13" fillId="0" borderId="1" xfId="0" applyNumberFormat="1" applyFont="1" applyBorder="1" applyAlignment="1">
      <alignment horizontal="left" vertical="top"/>
    </xf>
    <xf numFmtId="0" fontId="12" fillId="0" borderId="1" xfId="0" applyFont="1" applyBorder="1" applyAlignment="1">
      <alignment vertical="top"/>
    </xf>
    <xf numFmtId="0" fontId="12" fillId="0" borderId="3" xfId="0" applyFont="1" applyBorder="1" applyAlignment="1">
      <alignment vertical="top" wrapText="1"/>
    </xf>
    <xf numFmtId="2" fontId="8" fillId="0" borderId="4" xfId="0" applyNumberFormat="1" applyFont="1" applyBorder="1"/>
    <xf numFmtId="2" fontId="28" fillId="0" borderId="6" xfId="0" applyNumberFormat="1" applyFont="1" applyBorder="1" applyAlignment="1">
      <alignment horizontal="center" vertical="center" wrapText="1"/>
    </xf>
    <xf numFmtId="2" fontId="22" fillId="0" borderId="4" xfId="0" applyNumberFormat="1" applyFont="1" applyBorder="1" applyAlignment="1">
      <alignment horizontal="center" vertical="center" wrapText="1"/>
    </xf>
    <xf numFmtId="10" fontId="9" fillId="0" borderId="1" xfId="0" applyNumberFormat="1" applyFont="1" applyBorder="1" applyAlignment="1">
      <alignment horizontal="left" vertical="top" wrapText="1"/>
    </xf>
    <xf numFmtId="0" fontId="8" fillId="0" borderId="13" xfId="0" applyFont="1" applyBorder="1"/>
    <xf numFmtId="0" fontId="8" fillId="0" borderId="0" xfId="0" applyFont="1" applyAlignment="1">
      <alignment horizontal="center"/>
    </xf>
    <xf numFmtId="0" fontId="8" fillId="0" borderId="0" xfId="0" applyFont="1" applyAlignment="1">
      <alignment wrapText="1"/>
    </xf>
    <xf numFmtId="2" fontId="22" fillId="0" borderId="0" xfId="0" applyNumberFormat="1" applyFont="1" applyAlignment="1">
      <alignment horizontal="center" vertical="center"/>
    </xf>
    <xf numFmtId="0" fontId="8" fillId="0" borderId="0" xfId="0" applyFont="1" applyAlignment="1">
      <alignment horizontal="center" vertical="center"/>
    </xf>
    <xf numFmtId="10" fontId="8" fillId="0" borderId="0" xfId="0" applyNumberFormat="1" applyFont="1" applyAlignment="1">
      <alignment horizontal="center" vertical="center"/>
    </xf>
    <xf numFmtId="10" fontId="8" fillId="0" borderId="5" xfId="0" applyNumberFormat="1" applyFont="1" applyBorder="1" applyAlignment="1">
      <alignment horizontal="center" vertical="center"/>
    </xf>
    <xf numFmtId="10" fontId="8" fillId="0" borderId="0" xfId="0" applyNumberFormat="1" applyFont="1" applyAlignment="1">
      <alignment horizontal="left" vertical="top"/>
    </xf>
    <xf numFmtId="10" fontId="10" fillId="0" borderId="1" xfId="0" applyNumberFormat="1" applyFont="1" applyBorder="1" applyAlignment="1">
      <alignment horizontal="left" vertical="top" wrapText="1"/>
    </xf>
    <xf numFmtId="0" fontId="20" fillId="0" borderId="4" xfId="0" applyFont="1" applyBorder="1" applyAlignment="1">
      <alignment vertical="top" wrapText="1"/>
    </xf>
    <xf numFmtId="1" fontId="20" fillId="0" borderId="4" xfId="0" applyNumberFormat="1" applyFont="1" applyBorder="1" applyAlignment="1">
      <alignment horizontal="center" vertical="top"/>
    </xf>
    <xf numFmtId="49" fontId="13" fillId="0" borderId="4" xfId="0" quotePrefix="1" applyNumberFormat="1" applyFont="1" applyBorder="1" applyAlignment="1">
      <alignment horizontal="center" vertical="top"/>
    </xf>
    <xf numFmtId="2" fontId="20" fillId="0" borderId="4" xfId="0" applyNumberFormat="1" applyFont="1" applyBorder="1" applyAlignment="1">
      <alignment horizontal="center" vertical="center" wrapText="1"/>
    </xf>
    <xf numFmtId="2" fontId="20" fillId="0" borderId="4" xfId="0" applyNumberFormat="1" applyFont="1" applyBorder="1" applyAlignment="1">
      <alignment horizontal="left" vertical="top" wrapText="1"/>
    </xf>
    <xf numFmtId="2" fontId="20" fillId="4" borderId="4" xfId="0" applyNumberFormat="1" applyFont="1" applyFill="1" applyBorder="1" applyAlignment="1">
      <alignment horizontal="center" vertical="center" wrapText="1"/>
    </xf>
    <xf numFmtId="2" fontId="26" fillId="0" borderId="6" xfId="0"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10" fontId="20" fillId="0" borderId="5" xfId="0" applyNumberFormat="1" applyFont="1" applyBorder="1" applyAlignment="1">
      <alignment horizontal="center" vertical="center" wrapText="1"/>
    </xf>
    <xf numFmtId="10" fontId="26" fillId="0" borderId="7" xfId="1" applyNumberFormat="1" applyFont="1" applyFill="1" applyBorder="1" applyAlignment="1" applyProtection="1">
      <alignment horizontal="left" vertical="top" wrapText="1"/>
      <protection locked="0"/>
    </xf>
    <xf numFmtId="10" fontId="20" fillId="0" borderId="4" xfId="0" applyNumberFormat="1" applyFont="1" applyBorder="1" applyAlignment="1">
      <alignment horizontal="center" vertical="center" wrapText="1"/>
    </xf>
    <xf numFmtId="10" fontId="26" fillId="0" borderId="1" xfId="0" quotePrefix="1" applyNumberFormat="1" applyFont="1" applyBorder="1" applyAlignment="1">
      <alignment horizontal="left" vertical="top" wrapText="1"/>
    </xf>
    <xf numFmtId="0" fontId="20" fillId="0" borderId="8" xfId="0" applyFont="1" applyBorder="1" applyAlignment="1">
      <alignment vertical="top" wrapText="1"/>
    </xf>
    <xf numFmtId="1" fontId="20" fillId="0" borderId="8" xfId="0" applyNumberFormat="1" applyFont="1" applyBorder="1" applyAlignment="1">
      <alignment horizontal="center" vertical="top"/>
    </xf>
    <xf numFmtId="49" fontId="13" fillId="0" borderId="8" xfId="0" quotePrefix="1" applyNumberFormat="1" applyFont="1" applyBorder="1" applyAlignment="1">
      <alignment horizontal="center" vertical="top"/>
    </xf>
    <xf numFmtId="0" fontId="13" fillId="0" borderId="8" xfId="0" applyFont="1" applyBorder="1" applyAlignment="1">
      <alignment vertical="top"/>
    </xf>
    <xf numFmtId="0" fontId="13" fillId="0" borderId="8" xfId="0" applyFont="1" applyBorder="1" applyAlignment="1">
      <alignment vertical="top" wrapText="1"/>
    </xf>
    <xf numFmtId="2" fontId="20" fillId="0" borderId="8" xfId="0" applyNumberFormat="1" applyFont="1" applyBorder="1" applyAlignment="1">
      <alignment horizontal="center" vertical="center" wrapText="1"/>
    </xf>
    <xf numFmtId="2" fontId="20" fillId="0" borderId="8" xfId="0" applyNumberFormat="1" applyFont="1" applyBorder="1" applyAlignment="1">
      <alignment horizontal="left" vertical="top" wrapText="1"/>
    </xf>
    <xf numFmtId="2" fontId="20" fillId="4" borderId="8" xfId="0" applyNumberFormat="1" applyFont="1" applyFill="1" applyBorder="1" applyAlignment="1">
      <alignment horizontal="center" vertical="center" wrapText="1"/>
    </xf>
    <xf numFmtId="10" fontId="20" fillId="0" borderId="9" xfId="0" applyNumberFormat="1" applyFont="1" applyBorder="1" applyAlignment="1">
      <alignment horizontal="center" vertical="center" wrapText="1"/>
    </xf>
    <xf numFmtId="10" fontId="20" fillId="0" borderId="8" xfId="0" applyNumberFormat="1" applyFont="1" applyBorder="1" applyAlignment="1">
      <alignment horizontal="center" vertical="center" wrapText="1"/>
    </xf>
  </cellXfs>
  <cellStyles count="4">
    <cellStyle name="Hyperlink" xfId="2" builtinId="8"/>
    <cellStyle name="Normal" xfId="0" builtinId="0"/>
    <cellStyle name="Normal 2" xfId="3" xr:uid="{E07D84AA-A39F-4FE0-AAF1-E63855EF470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TIK\Downloads\23.%20STTAL%20(78.78).xlsx" TargetMode="External"/><Relationship Id="rId1" Type="http://schemas.openxmlformats.org/officeDocument/2006/relationships/externalLinkPath" Target="/Users/PTIK/Downloads/23.%20STTAL%20(78.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tama"/>
      <sheetName val="Jawaban"/>
    </sheetNames>
    <sheetDataSet>
      <sheetData sheetId="0" refreshError="1"/>
      <sheetData sheetId="1">
        <row r="5">
          <cell r="R5">
            <v>2.5995833333333334</v>
          </cell>
        </row>
        <row r="22">
          <cell r="R22">
            <v>1.9733333333333332</v>
          </cell>
        </row>
        <row r="35">
          <cell r="R35">
            <v>3.7241666666666666</v>
          </cell>
        </row>
        <row r="60">
          <cell r="R60">
            <v>3.7510416666666666</v>
          </cell>
        </row>
        <row r="74">
          <cell r="R74">
            <v>4.2097499999999997</v>
          </cell>
        </row>
        <row r="98">
          <cell r="R98">
            <v>3.3174999999999999</v>
          </cell>
        </row>
        <row r="124">
          <cell r="R124">
            <v>2.42</v>
          </cell>
        </row>
        <row r="136">
          <cell r="R136">
            <v>2.335</v>
          </cell>
        </row>
        <row r="146">
          <cell r="R146">
            <v>3.5</v>
          </cell>
        </row>
        <row r="156">
          <cell r="R156">
            <v>4.01</v>
          </cell>
        </row>
        <row r="165">
          <cell r="R165">
            <v>6.875</v>
          </cell>
        </row>
        <row r="188">
          <cell r="R188">
            <v>3.7625000000000002</v>
          </cell>
        </row>
        <row r="200">
          <cell r="R200">
            <v>16.362500000000001</v>
          </cell>
        </row>
        <row r="201">
          <cell r="R201">
            <v>3.75</v>
          </cell>
        </row>
        <row r="203">
          <cell r="R203">
            <v>16.1875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jbSvmbkmJWW07KO-A5r0NjIPNnzBnNhn?usp=sharing" TargetMode="External"/><Relationship Id="rId13" Type="http://schemas.openxmlformats.org/officeDocument/2006/relationships/hyperlink" Target="https://drive.google.com/drive/folders/12BV7YhLOHpn1jta6JjWbX7Reht2VFJbA?usp=sharing" TargetMode="External"/><Relationship Id="rId18" Type="http://schemas.openxmlformats.org/officeDocument/2006/relationships/hyperlink" Target="https://drive.google.com/drive/folders/11GJiNuxzspC3eiTXHN41Xw0aWVP-2odC?usp=sharing" TargetMode="External"/><Relationship Id="rId3" Type="http://schemas.openxmlformats.org/officeDocument/2006/relationships/hyperlink" Target="https://drive.google.com/drive/folders/1fvb6vS7OwvWnKO6W4gJtp9rOE9zkLJnW?usp=sharing" TargetMode="External"/><Relationship Id="rId21" Type="http://schemas.openxmlformats.org/officeDocument/2006/relationships/hyperlink" Target="https://drive.google.com/drive/folders/1bwc7JroYcrM9DKWRsGhCePGxqpy9UMkY?usp=sharing" TargetMode="External"/><Relationship Id="rId7" Type="http://schemas.openxmlformats.org/officeDocument/2006/relationships/hyperlink" Target="https://drive.google.com/drive/folders/1zx4pqkcQ0HiA5ngpzX80axH9BORAv2Ew?usp=sharing" TargetMode="External"/><Relationship Id="rId12" Type="http://schemas.openxmlformats.org/officeDocument/2006/relationships/hyperlink" Target="https://drive.google.com/drive/folders/1IHIBzb-PkL4Dy_zC9sm6qpkKitb1KZWK?usp=sharing" TargetMode="External"/><Relationship Id="rId17" Type="http://schemas.openxmlformats.org/officeDocument/2006/relationships/hyperlink" Target="https://drive.google.com/drive/folders/1v-Xcx7D3StjfsJPzziQXoKoLFTL8B2vn?usp=sharing" TargetMode="External"/><Relationship Id="rId25" Type="http://schemas.openxmlformats.org/officeDocument/2006/relationships/hyperlink" Target="https://drive.google.com/drive/folders/1sPb1z7eUbOW_zrO97nWn-Po6ABoZeK5K?usp=sharing" TargetMode="External"/><Relationship Id="rId2" Type="http://schemas.openxmlformats.org/officeDocument/2006/relationships/hyperlink" Target="https://drive.google.com/drive/folders/1Lnwztqh-mUOU-mQQqbCP1SL89-OqnEoM?usp=sharing" TargetMode="External"/><Relationship Id="rId16" Type="http://schemas.openxmlformats.org/officeDocument/2006/relationships/hyperlink" Target="https://drive.google.com/drive/folders/1GF58ZYdm-8L1Lbqz_vNQKk7VO6YZ4rnN?usp=sharing" TargetMode="External"/><Relationship Id="rId20" Type="http://schemas.openxmlformats.org/officeDocument/2006/relationships/hyperlink" Target="https://drive.google.com/drive/folders/1udCoJl1IufxP0d7cTIRTJ8t2QoUtDfQ5?usp=sharing" TargetMode="External"/><Relationship Id="rId1" Type="http://schemas.openxmlformats.org/officeDocument/2006/relationships/hyperlink" Target="https://drive.google.com/drive/folders/1ixKInYHSDrqg-VRDFDwLABc2g8lyLja_?usp=sharing" TargetMode="External"/><Relationship Id="rId6" Type="http://schemas.openxmlformats.org/officeDocument/2006/relationships/hyperlink" Target="https://drive.google.com/drive/folders/1eF4vnLqXDSLVPhWTLFV-l0dqlJH0x2YR?usp=sharing" TargetMode="External"/><Relationship Id="rId11" Type="http://schemas.openxmlformats.org/officeDocument/2006/relationships/hyperlink" Target="https://drive.google.com/drive/folders/1TKGwSe6FUyT0s35eUIpkzo3nD0ejN2Or?usp=sharing" TargetMode="External"/><Relationship Id="rId24" Type="http://schemas.openxmlformats.org/officeDocument/2006/relationships/hyperlink" Target="https://drive.google.com/drive/folders/1EF5x3T8zP7pojSqS9iH67HoJ-46wox02?usp=sharing" TargetMode="External"/><Relationship Id="rId5" Type="http://schemas.openxmlformats.org/officeDocument/2006/relationships/hyperlink" Target="https://drive.google.com/drive/folders/1nZhdl8YvnlSyRLBZoHdJQsLXAILarT_z?usp=sharing" TargetMode="External"/><Relationship Id="rId15" Type="http://schemas.openxmlformats.org/officeDocument/2006/relationships/hyperlink" Target="https://drive.google.com/drive/folders/1SpLV_X-RF95vd0DbKmeqkd0bi62acoDb?usp=sharing" TargetMode="External"/><Relationship Id="rId23" Type="http://schemas.openxmlformats.org/officeDocument/2006/relationships/hyperlink" Target="https://drive.google.com/drive/folders/1LRIPxRRw_JU3VhbxUGqqdfxtH3i7Qa9i?usp=sharing" TargetMode="External"/><Relationship Id="rId10" Type="http://schemas.openxmlformats.org/officeDocument/2006/relationships/hyperlink" Target="https://drive.google.com/drive/folders/1Xj5ZM2fjGe7e99MTw9mP_dZY76phQcWH?usp=sharing" TargetMode="External"/><Relationship Id="rId19" Type="http://schemas.openxmlformats.org/officeDocument/2006/relationships/hyperlink" Target="https://drive.google.com/drive/folders/13lhTBZ0eBmObNXiPLkWCFbaowbZ_8UMs?usp=sharing" TargetMode="External"/><Relationship Id="rId4" Type="http://schemas.openxmlformats.org/officeDocument/2006/relationships/hyperlink" Target="https://drive.google.com/drive/folders/1e21cEO9Z5dYatQuRwMXd7_VBZXpWorMF?usp=sharing" TargetMode="External"/><Relationship Id="rId9" Type="http://schemas.openxmlformats.org/officeDocument/2006/relationships/hyperlink" Target="https://drive.google.com/drive/folders/1OI7AT5IZOix2nGuR25CjQpycq3ENdw7u?usp=sharing" TargetMode="External"/><Relationship Id="rId14" Type="http://schemas.openxmlformats.org/officeDocument/2006/relationships/hyperlink" Target="https://drive.google.com/drive/folders/1xyLtpSynxZWL5_RJePCMXgXbY7L_jVHf?usp=sharing" TargetMode="External"/><Relationship Id="rId22" Type="http://schemas.openxmlformats.org/officeDocument/2006/relationships/hyperlink" Target="https://drive.google.com/drive/folders/1lER1JDT00v7Vcnax8m34SRuEY1bSApA-?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F5EC-F14C-42C1-9F39-A877F7061CD9}">
  <sheetPr>
    <pageSetUpPr fitToPage="1"/>
  </sheetPr>
  <dimension ref="A1:M22"/>
  <sheetViews>
    <sheetView showGridLines="0" topLeftCell="F1" workbookViewId="0">
      <pane ySplit="4" topLeftCell="A5" activePane="bottomLeft" state="frozen"/>
      <selection pane="bottomLeft" activeCell="C14" sqref="C14:G14"/>
    </sheetView>
  </sheetViews>
  <sheetFormatPr defaultColWidth="14.42578125" defaultRowHeight="15" customHeight="1" x14ac:dyDescent="0.25"/>
  <cols>
    <col min="1" max="1" width="6.140625" style="67" hidden="1" customWidth="1"/>
    <col min="2" max="2" width="4" style="67" customWidth="1"/>
    <col min="3" max="3" width="4.140625" style="67" customWidth="1"/>
    <col min="4" max="4" width="3.42578125" style="67" customWidth="1"/>
    <col min="5" max="5" width="4.42578125" style="67" customWidth="1"/>
    <col min="6" max="6" width="3.28515625" style="67" customWidth="1"/>
    <col min="7" max="7" width="54.140625" style="67" customWidth="1"/>
    <col min="8" max="8" width="10.28515625" style="67" customWidth="1"/>
    <col min="9" max="9" width="20.5703125" style="67" customWidth="1"/>
    <col min="10" max="10" width="14.140625" style="67" customWidth="1"/>
    <col min="11" max="11" width="15.85546875" style="67" customWidth="1"/>
    <col min="12" max="12" width="16.85546875" style="67" customWidth="1"/>
    <col min="13" max="13" width="21.140625" style="67" customWidth="1"/>
    <col min="14" max="16384" width="14.42578125" style="67"/>
  </cols>
  <sheetData>
    <row r="1" spans="1:13" ht="30" customHeight="1" x14ac:dyDescent="0.35">
      <c r="A1" s="111"/>
      <c r="B1" s="117" t="s">
        <v>61</v>
      </c>
      <c r="C1" s="112"/>
      <c r="D1" s="112"/>
      <c r="E1" s="112"/>
      <c r="F1" s="112"/>
      <c r="G1" s="112"/>
      <c r="H1" s="114"/>
      <c r="I1" s="114"/>
      <c r="J1" s="114"/>
      <c r="K1" s="114"/>
      <c r="L1" s="113"/>
      <c r="M1" s="112"/>
    </row>
    <row r="2" spans="1:13" ht="15" customHeight="1" x14ac:dyDescent="0.35">
      <c r="A2" s="111"/>
      <c r="B2" s="116" t="s">
        <v>60</v>
      </c>
      <c r="C2" s="115"/>
      <c r="D2" s="115"/>
      <c r="E2" s="115"/>
      <c r="F2" s="115"/>
      <c r="G2" s="115"/>
      <c r="H2" s="114"/>
      <c r="I2" s="114"/>
      <c r="J2" s="114"/>
      <c r="K2" s="114"/>
      <c r="L2" s="113"/>
      <c r="M2" s="112"/>
    </row>
    <row r="3" spans="1:13" ht="15" customHeight="1" x14ac:dyDescent="0.35">
      <c r="A3" s="111"/>
      <c r="B3" s="112"/>
      <c r="C3" s="112"/>
      <c r="D3" s="112"/>
      <c r="E3" s="112"/>
      <c r="F3" s="112"/>
      <c r="G3" s="112"/>
      <c r="H3" s="114"/>
      <c r="I3" s="114"/>
      <c r="J3" s="114"/>
      <c r="K3" s="114"/>
      <c r="L3" s="113"/>
      <c r="M3" s="112"/>
    </row>
    <row r="4" spans="1:13" ht="15" customHeight="1" x14ac:dyDescent="0.35">
      <c r="A4" s="111">
        <v>1</v>
      </c>
      <c r="B4" s="110" t="s">
        <v>59</v>
      </c>
      <c r="C4" s="78"/>
      <c r="D4" s="78"/>
      <c r="E4" s="78"/>
      <c r="F4" s="78"/>
      <c r="G4" s="77"/>
      <c r="H4" s="109" t="s">
        <v>2</v>
      </c>
      <c r="I4" s="109" t="s">
        <v>58</v>
      </c>
      <c r="J4" s="109" t="s">
        <v>57</v>
      </c>
      <c r="K4" s="109" t="s">
        <v>6</v>
      </c>
      <c r="L4" s="108" t="s">
        <v>7</v>
      </c>
      <c r="M4" s="107" t="s">
        <v>56</v>
      </c>
    </row>
    <row r="5" spans="1:13" ht="36" x14ac:dyDescent="0.25">
      <c r="A5" s="74">
        <v>3</v>
      </c>
      <c r="B5" s="95" t="s">
        <v>12</v>
      </c>
      <c r="C5" s="94" t="s">
        <v>13</v>
      </c>
      <c r="D5" s="78"/>
      <c r="E5" s="78"/>
      <c r="F5" s="78"/>
      <c r="G5" s="77"/>
      <c r="H5" s="76">
        <v>60</v>
      </c>
      <c r="I5" s="76"/>
      <c r="J5" s="76"/>
      <c r="K5" s="76"/>
      <c r="L5" s="75"/>
      <c r="M5" s="75"/>
    </row>
    <row r="6" spans="1:13" ht="15.75" x14ac:dyDescent="0.25">
      <c r="A6" s="74">
        <v>5</v>
      </c>
      <c r="B6" s="86"/>
      <c r="C6" s="85"/>
      <c r="D6" s="106" t="s">
        <v>15</v>
      </c>
      <c r="E6" s="83" t="s">
        <v>16</v>
      </c>
      <c r="F6" s="78"/>
      <c r="G6" s="77"/>
      <c r="H6" s="82">
        <v>8</v>
      </c>
      <c r="I6" s="82">
        <f>[1]Jawaban!R5</f>
        <v>2.5995833333333334</v>
      </c>
      <c r="J6" s="82">
        <f>[1]Jawaban!R124</f>
        <v>2.42</v>
      </c>
      <c r="K6" s="82">
        <f>SUM(I6:J6)</f>
        <v>5.0195833333333333</v>
      </c>
      <c r="L6" s="105">
        <f>K6/H6</f>
        <v>0.62744791666666666</v>
      </c>
      <c r="M6" s="105" t="str">
        <f>IF(AND($B$2="WBK",L6&gt;=60%),"OK",IF(AND($B$2="WBBM",L6&gt;=75%),"OK","Tidak Lulus"))</f>
        <v>OK</v>
      </c>
    </row>
    <row r="7" spans="1:13" ht="15.75" x14ac:dyDescent="0.25">
      <c r="A7" s="74">
        <v>22</v>
      </c>
      <c r="B7" s="86"/>
      <c r="C7" s="86"/>
      <c r="D7" s="106" t="s">
        <v>55</v>
      </c>
      <c r="E7" s="83" t="s">
        <v>54</v>
      </c>
      <c r="F7" s="78"/>
      <c r="G7" s="77"/>
      <c r="H7" s="82">
        <v>7</v>
      </c>
      <c r="I7" s="82">
        <f>[1]Jawaban!R22</f>
        <v>1.9733333333333332</v>
      </c>
      <c r="J7" s="82">
        <f>[1]Jawaban!R136</f>
        <v>2.335</v>
      </c>
      <c r="K7" s="82">
        <f>SUM(I7:J7)</f>
        <v>4.3083333333333336</v>
      </c>
      <c r="L7" s="105">
        <f>K7/H7</f>
        <v>0.61547619047619051</v>
      </c>
      <c r="M7" s="105" t="str">
        <f>IF(AND($B$2="WBK",L7&gt;=60%),"OK",IF(AND($B$2="WBBM",L7&gt;=75%),"OK","Tidak Lulus"))</f>
        <v>OK</v>
      </c>
    </row>
    <row r="8" spans="1:13" ht="15.75" x14ac:dyDescent="0.25">
      <c r="A8" s="74">
        <v>35</v>
      </c>
      <c r="B8" s="86"/>
      <c r="C8" s="86"/>
      <c r="D8" s="106" t="s">
        <v>53</v>
      </c>
      <c r="E8" s="83" t="s">
        <v>52</v>
      </c>
      <c r="F8" s="78"/>
      <c r="G8" s="77"/>
      <c r="H8" s="82">
        <v>10</v>
      </c>
      <c r="I8" s="82">
        <f>[1]Jawaban!R35</f>
        <v>3.7241666666666666</v>
      </c>
      <c r="J8" s="82">
        <f>[1]Jawaban!R146</f>
        <v>3.5</v>
      </c>
      <c r="K8" s="82">
        <f>SUM(I8:J8)</f>
        <v>7.2241666666666671</v>
      </c>
      <c r="L8" s="105">
        <f>K8/H8</f>
        <v>0.72241666666666671</v>
      </c>
      <c r="M8" s="105" t="str">
        <f>IF(AND($B$2="WBK",L8&gt;=60%),"OK",IF(AND($B$2="WBBM",L8&gt;=75%),"OK","Tidak Lulus"))</f>
        <v>OK</v>
      </c>
    </row>
    <row r="9" spans="1:13" ht="15.75" x14ac:dyDescent="0.25">
      <c r="A9" s="74">
        <v>60</v>
      </c>
      <c r="B9" s="86"/>
      <c r="C9" s="86"/>
      <c r="D9" s="106" t="s">
        <v>51</v>
      </c>
      <c r="E9" s="83" t="s">
        <v>50</v>
      </c>
      <c r="F9" s="78"/>
      <c r="G9" s="77"/>
      <c r="H9" s="82">
        <v>10</v>
      </c>
      <c r="I9" s="82">
        <f>[1]Jawaban!R60</f>
        <v>3.7510416666666666</v>
      </c>
      <c r="J9" s="82">
        <f>[1]Jawaban!R156</f>
        <v>4.01</v>
      </c>
      <c r="K9" s="82">
        <f>SUM(I9:J9)</f>
        <v>7.7610416666666664</v>
      </c>
      <c r="L9" s="105">
        <f>K9/H9</f>
        <v>0.7761041666666666</v>
      </c>
      <c r="M9" s="105" t="str">
        <f>IF(AND($B$2="WBK",L9&gt;=60%),"OK",IF(AND($B$2="WBBM",L9&gt;=75%),"OK","Tidak Lulus"))</f>
        <v>OK</v>
      </c>
    </row>
    <row r="10" spans="1:13" ht="15.75" x14ac:dyDescent="0.25">
      <c r="A10" s="74">
        <v>74</v>
      </c>
      <c r="B10" s="86"/>
      <c r="C10" s="86"/>
      <c r="D10" s="106" t="s">
        <v>49</v>
      </c>
      <c r="E10" s="83" t="s">
        <v>48</v>
      </c>
      <c r="F10" s="78"/>
      <c r="G10" s="77"/>
      <c r="H10" s="82">
        <v>15</v>
      </c>
      <c r="I10" s="82">
        <f>[1]Jawaban!R74</f>
        <v>4.2097499999999997</v>
      </c>
      <c r="J10" s="82">
        <f>[1]Jawaban!R165</f>
        <v>6.875</v>
      </c>
      <c r="K10" s="82">
        <f>SUM(I10:J10)</f>
        <v>11.08475</v>
      </c>
      <c r="L10" s="105">
        <f>K10/H10</f>
        <v>0.73898333333333333</v>
      </c>
      <c r="M10" s="105" t="str">
        <f>IF(AND($B$2="WBK",L10&gt;=60%),"OK",IF(AND($B$2="WBBM",L10&gt;=75%),"OK","Tidak Lulus"))</f>
        <v>OK</v>
      </c>
    </row>
    <row r="11" spans="1:13" ht="15.75" x14ac:dyDescent="0.25">
      <c r="A11" s="74">
        <v>102</v>
      </c>
      <c r="B11" s="86"/>
      <c r="C11" s="86"/>
      <c r="D11" s="106" t="s">
        <v>47</v>
      </c>
      <c r="E11" s="83" t="s">
        <v>46</v>
      </c>
      <c r="F11" s="78"/>
      <c r="G11" s="77"/>
      <c r="H11" s="82">
        <v>10</v>
      </c>
      <c r="I11" s="82">
        <f>[1]Jawaban!R98</f>
        <v>3.3174999999999999</v>
      </c>
      <c r="J11" s="82">
        <f>[1]Jawaban!R188</f>
        <v>3.7625000000000002</v>
      </c>
      <c r="K11" s="82">
        <f>SUM(I11:J11)</f>
        <v>7.08</v>
      </c>
      <c r="L11" s="105">
        <f>K11/H11</f>
        <v>0.70799999999999996</v>
      </c>
      <c r="M11" s="105" t="str">
        <f>IF(AND($B$2="WBK",L11&gt;=60%),"OK",IF(AND($B$2="WBBM",L11&gt;=75%),"OK","Tidak Lulus"))</f>
        <v>OK</v>
      </c>
    </row>
    <row r="12" spans="1:13" ht="15.75" x14ac:dyDescent="0.25">
      <c r="A12" s="92">
        <v>211</v>
      </c>
      <c r="B12" s="104" t="s">
        <v>45</v>
      </c>
      <c r="C12" s="78"/>
      <c r="D12" s="78"/>
      <c r="E12" s="78"/>
      <c r="F12" s="78"/>
      <c r="G12" s="78"/>
      <c r="H12" s="77"/>
      <c r="I12" s="103"/>
      <c r="J12" s="103"/>
      <c r="K12" s="103">
        <f>SUM(K6:K11)</f>
        <v>42.477874999999997</v>
      </c>
      <c r="L12" s="102">
        <f>K12/H5</f>
        <v>0.70796458333333334</v>
      </c>
      <c r="M12" s="102" t="str">
        <f>IF(AND($B$2="WBK",K12&gt;=40),"OK",IF(AND($B$2="WBBM",K12&gt;=48),"OK","Tidak Lulus"))</f>
        <v>OK</v>
      </c>
    </row>
    <row r="13" spans="1:13" ht="15.75" x14ac:dyDescent="0.25">
      <c r="A13" s="74">
        <v>212</v>
      </c>
      <c r="B13" s="101"/>
      <c r="C13" s="101"/>
      <c r="D13" s="101"/>
      <c r="E13" s="100"/>
      <c r="F13" s="99"/>
      <c r="G13" s="98"/>
      <c r="H13" s="97"/>
      <c r="I13" s="73"/>
      <c r="J13" s="73"/>
      <c r="K13" s="73"/>
      <c r="L13" s="96"/>
      <c r="M13" s="96"/>
    </row>
    <row r="14" spans="1:13" ht="36" x14ac:dyDescent="0.25">
      <c r="A14" s="74">
        <v>214</v>
      </c>
      <c r="B14" s="95" t="s">
        <v>44</v>
      </c>
      <c r="C14" s="94" t="s">
        <v>43</v>
      </c>
      <c r="D14" s="78"/>
      <c r="E14" s="78"/>
      <c r="F14" s="78"/>
      <c r="G14" s="77"/>
      <c r="H14" s="93">
        <v>40</v>
      </c>
      <c r="I14" s="76"/>
      <c r="J14" s="76"/>
      <c r="K14" s="76"/>
      <c r="L14" s="75"/>
      <c r="M14" s="75"/>
    </row>
    <row r="15" spans="1:13" ht="15.75" x14ac:dyDescent="0.25">
      <c r="A15" s="92">
        <v>215</v>
      </c>
      <c r="B15" s="91"/>
      <c r="C15" s="90" t="s">
        <v>14</v>
      </c>
      <c r="D15" s="89" t="s">
        <v>42</v>
      </c>
      <c r="E15" s="78"/>
      <c r="F15" s="78"/>
      <c r="G15" s="77"/>
      <c r="H15" s="88">
        <v>22.5</v>
      </c>
      <c r="I15" s="88"/>
      <c r="J15" s="88"/>
      <c r="K15" s="88">
        <f>SUM(K16:K17)</f>
        <v>20.112500000000001</v>
      </c>
      <c r="L15" s="87">
        <f>K15/H15</f>
        <v>0.89388888888888896</v>
      </c>
      <c r="M15" s="87" t="str">
        <f>IF(AND($B$2="WBK",K15&gt;=18.25),"OK",IF(AND($B$2="WBBM",K15&gt;=19.5),"OK","Tidak Lulus"))</f>
        <v>OK</v>
      </c>
    </row>
    <row r="16" spans="1:13" ht="18" x14ac:dyDescent="0.25">
      <c r="A16" s="74">
        <v>216</v>
      </c>
      <c r="B16" s="86"/>
      <c r="C16" s="85"/>
      <c r="D16" s="84" t="s">
        <v>41</v>
      </c>
      <c r="E16" s="83" t="s">
        <v>40</v>
      </c>
      <c r="F16" s="78"/>
      <c r="G16" s="77"/>
      <c r="H16" s="82">
        <v>17.5</v>
      </c>
      <c r="I16" s="81"/>
      <c r="J16" s="81"/>
      <c r="K16" s="81">
        <f>[1]Jawaban!R200</f>
        <v>16.362500000000001</v>
      </c>
      <c r="L16" s="80">
        <f>K16/H16</f>
        <v>0.93500000000000005</v>
      </c>
      <c r="M16" s="80" t="str">
        <f>IF(AND($B$2="WBK",K16&gt;=15.75),"OK",IF(AND($B$2="WBBM",K16&gt;=15.75),"OK","Tidak Lulus"))</f>
        <v>OK</v>
      </c>
    </row>
    <row r="17" spans="1:13" ht="18" x14ac:dyDescent="0.25">
      <c r="A17" s="74">
        <v>218</v>
      </c>
      <c r="B17" s="86"/>
      <c r="C17" s="85"/>
      <c r="D17" s="84" t="s">
        <v>39</v>
      </c>
      <c r="E17" s="83" t="s">
        <v>38</v>
      </c>
      <c r="F17" s="78"/>
      <c r="G17" s="77"/>
      <c r="H17" s="82">
        <v>5</v>
      </c>
      <c r="I17" s="81"/>
      <c r="J17" s="81"/>
      <c r="K17" s="81">
        <f>[1]Jawaban!R201</f>
        <v>3.75</v>
      </c>
      <c r="L17" s="80">
        <f>K17/H17</f>
        <v>0.75</v>
      </c>
      <c r="M17" s="80" t="str">
        <f>IF(AND($B$2="WBK",K17&gt;=2.5),"OK",IF(AND($B$2="WBBM",K17&gt;=3.75),"OK","Tidak Lulus"))</f>
        <v>OK</v>
      </c>
    </row>
    <row r="18" spans="1:13" ht="15.75" x14ac:dyDescent="0.25">
      <c r="A18" s="92">
        <v>219</v>
      </c>
      <c r="B18" s="91"/>
      <c r="C18" s="90" t="s">
        <v>37</v>
      </c>
      <c r="D18" s="89" t="s">
        <v>36</v>
      </c>
      <c r="E18" s="78"/>
      <c r="F18" s="78"/>
      <c r="G18" s="77"/>
      <c r="H18" s="88">
        <v>17.5</v>
      </c>
      <c r="I18" s="88"/>
      <c r="J18" s="88"/>
      <c r="K18" s="88">
        <f>SUM(K19)</f>
        <v>16.1875</v>
      </c>
      <c r="L18" s="87">
        <f>K18/H18</f>
        <v>0.92500000000000004</v>
      </c>
      <c r="M18" s="87"/>
    </row>
    <row r="19" spans="1:13" ht="18" x14ac:dyDescent="0.25">
      <c r="A19" s="74">
        <v>221</v>
      </c>
      <c r="B19" s="86"/>
      <c r="C19" s="85"/>
      <c r="D19" s="84" t="s">
        <v>35</v>
      </c>
      <c r="E19" s="83" t="s">
        <v>34</v>
      </c>
      <c r="F19" s="78"/>
      <c r="G19" s="77"/>
      <c r="H19" s="82">
        <v>17.5</v>
      </c>
      <c r="I19" s="81"/>
      <c r="J19" s="81"/>
      <c r="K19" s="81">
        <f>[1]Jawaban!R203</f>
        <v>16.1875</v>
      </c>
      <c r="L19" s="80">
        <f>K19/H19</f>
        <v>0.92500000000000004</v>
      </c>
      <c r="M19" s="80" t="str">
        <f>IF(AND($B$2="WBK",K19&gt;=14),"OK",IF(AND($B$2="WBBM",K19&gt;=15.75),"OK","Tidak Lulus"))</f>
        <v>OK</v>
      </c>
    </row>
    <row r="20" spans="1:13" ht="18" x14ac:dyDescent="0.25">
      <c r="A20" s="74">
        <v>222</v>
      </c>
      <c r="B20" s="79" t="s">
        <v>33</v>
      </c>
      <c r="C20" s="78"/>
      <c r="D20" s="78"/>
      <c r="E20" s="78"/>
      <c r="F20" s="78"/>
      <c r="G20" s="78"/>
      <c r="H20" s="77"/>
      <c r="I20" s="76"/>
      <c r="J20" s="76"/>
      <c r="K20" s="76">
        <f>SUM(K15,K18)</f>
        <v>36.299999999999997</v>
      </c>
      <c r="L20" s="75">
        <f>K20/H14</f>
        <v>0.90749999999999997</v>
      </c>
      <c r="M20" s="75"/>
    </row>
    <row r="21" spans="1:13" x14ac:dyDescent="0.25">
      <c r="A21" s="74">
        <v>223</v>
      </c>
      <c r="H21" s="73"/>
      <c r="I21" s="73"/>
      <c r="J21" s="73"/>
      <c r="K21" s="73"/>
      <c r="L21" s="73"/>
      <c r="M21" s="73"/>
    </row>
    <row r="22" spans="1:13" ht="23.25" x14ac:dyDescent="0.25">
      <c r="B22" s="72" t="s">
        <v>32</v>
      </c>
      <c r="C22" s="71"/>
      <c r="D22" s="71"/>
      <c r="E22" s="71"/>
      <c r="F22" s="71"/>
      <c r="G22" s="71"/>
      <c r="H22" s="71"/>
      <c r="I22" s="70"/>
      <c r="J22" s="70"/>
      <c r="K22" s="69">
        <f>SUM(K12,K20)</f>
        <v>78.777874999999995</v>
      </c>
      <c r="L22" s="68"/>
      <c r="M22" s="68" t="str">
        <f>IF(AND($B$2="WBK",K22&gt;=75),"OK",IF(AND($B$2="WBBM",K22&gt;=85),"OK","Tidak Lulus"))</f>
        <v>OK</v>
      </c>
    </row>
  </sheetData>
  <mergeCells count="18">
    <mergeCell ref="E16:G16"/>
    <mergeCell ref="E17:G17"/>
    <mergeCell ref="E9:G9"/>
    <mergeCell ref="D18:G18"/>
    <mergeCell ref="E19:G19"/>
    <mergeCell ref="B20:H20"/>
    <mergeCell ref="B22:H22"/>
    <mergeCell ref="E10:G10"/>
    <mergeCell ref="E11:G11"/>
    <mergeCell ref="B12:H12"/>
    <mergeCell ref="C14:G14"/>
    <mergeCell ref="D15:G15"/>
    <mergeCell ref="B2:G2"/>
    <mergeCell ref="B4:G4"/>
    <mergeCell ref="C5:G5"/>
    <mergeCell ref="E6:G6"/>
    <mergeCell ref="E7:G7"/>
    <mergeCell ref="E8:G8"/>
  </mergeCells>
  <dataValidations count="1">
    <dataValidation type="list" allowBlank="1" showErrorMessage="1" sqref="B2" xr:uid="{00000000-0002-0000-0000-000000000000}">
      <formula1>"Pilih,WBK,WBBM"</formula1>
    </dataValidation>
  </dataValidations>
  <printOptions horizontalCentered="1"/>
  <pageMargins left="0.98425196850393704" right="0.19685039370078741" top="0.94488188976377963" bottom="0.74803149606299213" header="0" footer="0"/>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4643-3073-41B6-A3EE-A67B50B56465}">
  <dimension ref="A1:T44"/>
  <sheetViews>
    <sheetView tabSelected="1" topLeftCell="A42" zoomScale="42" zoomScaleNormal="42" workbookViewId="0">
      <selection activeCell="I67" sqref="I67"/>
    </sheetView>
  </sheetViews>
  <sheetFormatPr defaultRowHeight="15" x14ac:dyDescent="0.25"/>
  <cols>
    <col min="7" max="7" width="28.140625" customWidth="1"/>
    <col min="8" max="8" width="18.140625" customWidth="1"/>
    <col min="9" max="9" width="26.28515625" customWidth="1"/>
    <col min="10" max="10" width="16.85546875" customWidth="1"/>
    <col min="11" max="11" width="14.42578125" customWidth="1"/>
    <col min="12" max="12" width="25.140625" customWidth="1"/>
    <col min="13" max="13" width="14.140625" customWidth="1"/>
    <col min="14" max="14" width="13.140625" customWidth="1"/>
    <col min="15" max="15" width="49.28515625" customWidth="1"/>
    <col min="16" max="16" width="26" customWidth="1"/>
    <col min="17" max="17" width="13" customWidth="1"/>
    <col min="18" max="18" width="13.5703125" customWidth="1"/>
    <col min="19" max="19" width="21.140625" customWidth="1"/>
    <col min="20" max="20" width="49" customWidth="1"/>
  </cols>
  <sheetData>
    <row r="1" spans="1:20" ht="58.5" customHeight="1" x14ac:dyDescent="0.25">
      <c r="B1" s="1" t="s">
        <v>0</v>
      </c>
      <c r="C1" s="2"/>
      <c r="D1" s="2"/>
      <c r="E1" s="2"/>
      <c r="F1" s="2"/>
      <c r="G1" s="2"/>
      <c r="H1" s="2"/>
      <c r="I1" s="2"/>
      <c r="J1" s="2"/>
      <c r="K1" s="2"/>
      <c r="L1" s="2"/>
      <c r="M1" s="2"/>
      <c r="N1" s="2"/>
      <c r="O1" s="2"/>
      <c r="P1" s="2"/>
      <c r="Q1" s="2"/>
      <c r="R1" s="2"/>
      <c r="S1" s="2"/>
      <c r="T1" s="2"/>
    </row>
    <row r="2" spans="1:20" ht="57.75" customHeight="1" x14ac:dyDescent="0.3">
      <c r="A2" s="3">
        <v>1</v>
      </c>
      <c r="B2" s="4" t="s">
        <v>1</v>
      </c>
      <c r="C2" s="5"/>
      <c r="D2" s="5"/>
      <c r="E2" s="5"/>
      <c r="F2" s="5"/>
      <c r="G2" s="6"/>
      <c r="H2" s="7" t="s">
        <v>2</v>
      </c>
      <c r="I2" s="7" t="s">
        <v>3</v>
      </c>
      <c r="J2" s="7" t="s">
        <v>4</v>
      </c>
      <c r="K2" s="8" t="s">
        <v>5</v>
      </c>
      <c r="L2" s="7" t="s">
        <v>6</v>
      </c>
      <c r="M2" s="9" t="s">
        <v>7</v>
      </c>
      <c r="N2" s="10"/>
      <c r="O2" s="11" t="s">
        <v>8</v>
      </c>
      <c r="P2" s="12" t="s">
        <v>9</v>
      </c>
      <c r="Q2" s="7" t="s">
        <v>10</v>
      </c>
      <c r="R2" s="7" t="s">
        <v>6</v>
      </c>
      <c r="S2" s="13" t="s">
        <v>7</v>
      </c>
      <c r="T2" s="14" t="s">
        <v>11</v>
      </c>
    </row>
    <row r="3" spans="1:20" ht="15.75" x14ac:dyDescent="0.25">
      <c r="A3" s="30"/>
      <c r="B3" s="118"/>
      <c r="C3" s="32" t="s">
        <v>47</v>
      </c>
      <c r="D3" s="33" t="s">
        <v>46</v>
      </c>
      <c r="E3" s="33"/>
      <c r="F3" s="34"/>
      <c r="G3" s="35">
        <v>5</v>
      </c>
      <c r="H3" s="36"/>
      <c r="I3" s="35"/>
      <c r="J3" s="35"/>
      <c r="K3" s="35">
        <f>SUM(K4,K9,K20,K24,K16)</f>
        <v>3.9250000000000003</v>
      </c>
      <c r="L3" s="37">
        <f>K3/G3</f>
        <v>0.78500000000000003</v>
      </c>
      <c r="M3" s="38"/>
      <c r="N3" s="59"/>
      <c r="O3" s="60"/>
      <c r="P3" s="35"/>
      <c r="Q3" s="35">
        <f>SUM(Q4,Q9,Q20,Q24,Q16)</f>
        <v>3.3174999999999999</v>
      </c>
      <c r="R3" s="37">
        <f>Q3/G3</f>
        <v>0.66349999999999998</v>
      </c>
      <c r="S3" s="40"/>
      <c r="T3" s="124"/>
    </row>
    <row r="4" spans="1:20" ht="15.75" x14ac:dyDescent="0.25">
      <c r="A4" s="34"/>
      <c r="B4" s="41"/>
      <c r="C4" s="41"/>
      <c r="D4" s="41" t="s">
        <v>17</v>
      </c>
      <c r="E4" s="33" t="s">
        <v>78</v>
      </c>
      <c r="F4" s="34"/>
      <c r="G4" s="42">
        <v>1</v>
      </c>
      <c r="H4" s="43"/>
      <c r="I4" s="42"/>
      <c r="J4" s="42"/>
      <c r="K4" s="42">
        <f>AVERAGE(K5:K8)*G4</f>
        <v>0.85499999999999998</v>
      </c>
      <c r="L4" s="44">
        <f>K4/G4</f>
        <v>0.85499999999999998</v>
      </c>
      <c r="M4" s="45"/>
      <c r="N4" s="59"/>
      <c r="O4" s="60"/>
      <c r="P4" s="42"/>
      <c r="Q4" s="42">
        <f>AVERAGE(Q5:Q8)*G4</f>
        <v>0.77249999999999996</v>
      </c>
      <c r="R4" s="44">
        <f>Q4/G4</f>
        <v>0.77249999999999996</v>
      </c>
      <c r="S4" s="47"/>
      <c r="T4" s="125"/>
    </row>
    <row r="5" spans="1:20" ht="409.5" x14ac:dyDescent="0.25">
      <c r="A5" s="33"/>
      <c r="B5" s="41"/>
      <c r="C5" s="41"/>
      <c r="D5" s="41"/>
      <c r="E5" s="48" t="s">
        <v>18</v>
      </c>
      <c r="F5" s="49" t="s">
        <v>79</v>
      </c>
      <c r="G5" s="50"/>
      <c r="H5" s="58" t="s">
        <v>80</v>
      </c>
      <c r="I5" s="65" t="s">
        <v>62</v>
      </c>
      <c r="J5" s="52" t="s">
        <v>24</v>
      </c>
      <c r="K5" s="119">
        <f t="shared" ref="K5:K18" si="0">IF(I5="Ya/Tidak",IF(J5="Ya",1,IF(J5="Tidak",0,"Blm Diisi")),IF(I5="A/B/C",IF(J5="A",1,IF(J5="B",0.5,IF(J5="C",0,"Blm Diisi"))),IF(I5="A/B/C/D",IF(J5="A",1,IF(J5="B",0.67,IF(J5="C",0.33,IF(J5="D",0,"Blm Diisi")))),IF(I5="A/B/C/D/E",IF(J5="A",1,IF(J5="B",0.75,IF(J5="C",0.5,IF(J5="D",0.25,IF(J5="E",0,"Blm Diisi"))))),IF(I5="%",IF(J5="","Blm Diisi",J5),IF(I5="Jumlah",IF(J5="","Blm Diisi",""),IF(I5="Rupiah",IF(J5="","Blm Diisi",""),IF(I5="","","-"))))))))</f>
        <v>0.75</v>
      </c>
      <c r="L5" s="54"/>
      <c r="M5" s="55"/>
      <c r="N5" s="63" t="s">
        <v>81</v>
      </c>
      <c r="O5" s="61" t="s">
        <v>82</v>
      </c>
      <c r="P5" s="56" t="s">
        <v>24</v>
      </c>
      <c r="Q5" s="53">
        <f>IF(I5="Ya/Tidak",IF(P5="Ya",1,IF(P5="Tidak",0,"Blm Diisi")),IF(I5="A/B/C",IF(P5="A",1,IF(P5="B",0.5,IF(P5="C",0,"Blm Diisi"))),IF(I5="A/B/C/D",IF(P5="A",1,IF(P5="B",0.67,IF(P5="C",0.33,IF(P5="D",0,"Blm Diisi")))),IF(I5="A/B/C/D/E",IF(P5="A",1,IF(P5="B",0.75,IF(P5="C",0.5,IF(P5="D",0.25,IF(P5="E",0,"Blm Diisi"))))),IF(I5="%",IF(P5="","Blm Diisi",P5),IF(I5="Jumlah",IF(P5="","Blm Diisi",""),IF(I5="Rupiah",IF(P5="","Blm Diisi",""),IF(I5="","","-"))))))))</f>
        <v>0.75</v>
      </c>
      <c r="R5" s="54"/>
      <c r="S5" s="64" t="s">
        <v>83</v>
      </c>
      <c r="T5" s="126" t="s">
        <v>67</v>
      </c>
    </row>
    <row r="6" spans="1:20" ht="409.5" x14ac:dyDescent="0.25">
      <c r="A6" s="33"/>
      <c r="B6" s="41"/>
      <c r="C6" s="41"/>
      <c r="D6" s="41"/>
      <c r="E6" s="48" t="s">
        <v>21</v>
      </c>
      <c r="F6" s="49" t="s">
        <v>84</v>
      </c>
      <c r="G6" s="50"/>
      <c r="H6" s="121" t="s">
        <v>85</v>
      </c>
      <c r="I6" s="65" t="s">
        <v>28</v>
      </c>
      <c r="J6" s="52" t="s">
        <v>23</v>
      </c>
      <c r="K6" s="119">
        <f t="shared" si="0"/>
        <v>1</v>
      </c>
      <c r="L6" s="54"/>
      <c r="M6" s="55"/>
      <c r="N6" s="63" t="s">
        <v>86</v>
      </c>
      <c r="O6" s="61" t="s">
        <v>87</v>
      </c>
      <c r="P6" s="56" t="s">
        <v>24</v>
      </c>
      <c r="Q6" s="53">
        <f>IF(I6="Ya/Tidak",IF(P6="Ya",1,IF(P6="Tidak",0,"Blm Diisi")),IF(I6="A/B/C",IF(P6="A",1,IF(P6="B",0.5,IF(P6="C",0,"Blm Diisi"))),IF(I6="A/B/C/D",IF(P6="A",1,IF(P6="B",0.67,IF(P6="C",0.33,IF(P6="D",0,"Blm Diisi")))),IF(I6="A/B/C/D/E",IF(P6="A",1,IF(P6="B",0.75,IF(P6="C",0.5,IF(P6="D",0.25,IF(P6="E",0,"Blm Diisi"))))),IF(I6="%",IF(P6="","Blm Diisi",P6),IF(I6="Jumlah",IF(P6="","Blm Diisi",""),IF(I6="Rupiah",IF(P6="","Blm Diisi",""),IF(I6="","","-"))))))))</f>
        <v>0.67</v>
      </c>
      <c r="R6" s="57"/>
      <c r="S6" s="131" t="s">
        <v>88</v>
      </c>
      <c r="T6" s="66" t="s">
        <v>67</v>
      </c>
    </row>
    <row r="7" spans="1:20" ht="409.5" x14ac:dyDescent="0.25">
      <c r="A7" s="33"/>
      <c r="B7" s="41"/>
      <c r="C7" s="41"/>
      <c r="D7" s="41"/>
      <c r="E7" s="48" t="s">
        <v>26</v>
      </c>
      <c r="F7" s="49" t="s">
        <v>89</v>
      </c>
      <c r="G7" s="50"/>
      <c r="H7" s="58" t="s">
        <v>90</v>
      </c>
      <c r="I7" s="65" t="s">
        <v>28</v>
      </c>
      <c r="J7" s="52" t="s">
        <v>24</v>
      </c>
      <c r="K7" s="119">
        <f t="shared" si="0"/>
        <v>0.67</v>
      </c>
      <c r="L7" s="54"/>
      <c r="M7" s="55"/>
      <c r="N7" s="63" t="s">
        <v>91</v>
      </c>
      <c r="O7" s="61" t="s">
        <v>92</v>
      </c>
      <c r="P7" s="56" t="s">
        <v>24</v>
      </c>
      <c r="Q7" s="53">
        <f>IF(I7="Ya/Tidak",IF(P7="Ya",1,IF(P7="Tidak",0,"Blm Diisi")),IF(I7="A/B/C",IF(P7="A",1,IF(P7="B",0.5,IF(P7="C",0,"Blm Diisi"))),IF(I7="A/B/C/D",IF(P7="A",1,IF(P7="B",0.67,IF(P7="C",0.33,IF(P7="D",0,"Blm Diisi")))),IF(I7="A/B/C/D/E",IF(P7="A",1,IF(P7="B",0.75,IF(P7="C",0.5,IF(P7="D",0.25,IF(P7="E",0,"Blm Diisi"))))),IF(I7="%",IF(P7="","Blm Diisi",P7),IF(I7="Jumlah",IF(P7="","Blm Diisi",""),IF(I7="Rupiah",IF(P7="","Blm Diisi",""),IF(I7="","","-"))))))))</f>
        <v>0.67</v>
      </c>
      <c r="R7" s="57"/>
      <c r="S7" s="132" t="s">
        <v>75</v>
      </c>
      <c r="T7" s="123"/>
    </row>
    <row r="8" spans="1:20" ht="409.5" x14ac:dyDescent="0.25">
      <c r="A8" s="33"/>
      <c r="B8" s="41"/>
      <c r="C8" s="41"/>
      <c r="D8" s="41"/>
      <c r="E8" s="48" t="s">
        <v>31</v>
      </c>
      <c r="F8" s="49" t="s">
        <v>93</v>
      </c>
      <c r="G8" s="50"/>
      <c r="H8" s="121" t="s">
        <v>94</v>
      </c>
      <c r="I8" s="65" t="s">
        <v>19</v>
      </c>
      <c r="J8" s="52" t="s">
        <v>20</v>
      </c>
      <c r="K8" s="119">
        <f t="shared" si="0"/>
        <v>1</v>
      </c>
      <c r="L8" s="54"/>
      <c r="M8" s="55"/>
      <c r="N8" s="63" t="s">
        <v>95</v>
      </c>
      <c r="O8" s="61" t="s">
        <v>96</v>
      </c>
      <c r="P8" s="56" t="s">
        <v>20</v>
      </c>
      <c r="Q8" s="53">
        <f>IF(I8="Ya/Tidak",IF(P8="Ya",1,IF(P8="Tidak",0,"Blm Diisi")),IF(I8="A/B/C",IF(P8="A",1,IF(P8="B",0.5,IF(P8="C",0,"Blm Diisi"))),IF(I8="A/B/C/D",IF(P8="A",1,IF(P8="B",0.67,IF(P8="C",0.33,IF(P8="D",0,"Blm Diisi")))),IF(I8="A/B/C/D/E",IF(P8="A",1,IF(P8="B",0.75,IF(P8="C",0.5,IF(P8="D",0.25,IF(P8="E",0,"Blm Diisi"))))),IF(I8="%",IF(P8="","Blm Diisi",P8),IF(I8="Jumlah",IF(P8="","Blm Diisi",""),IF(I8="Rupiah",IF(P8="","Blm Diisi",""),IF(I8="","","-"))))))))</f>
        <v>1</v>
      </c>
      <c r="R8" s="57"/>
      <c r="S8" s="132" t="s">
        <v>97</v>
      </c>
      <c r="T8" s="62" t="s">
        <v>68</v>
      </c>
    </row>
    <row r="9" spans="1:20" ht="63" x14ac:dyDescent="0.25">
      <c r="A9" s="34"/>
      <c r="B9" s="41"/>
      <c r="C9" s="41"/>
      <c r="D9" s="41" t="s">
        <v>25</v>
      </c>
      <c r="E9" s="33" t="s">
        <v>98</v>
      </c>
      <c r="F9" s="34"/>
      <c r="G9" s="42">
        <v>1</v>
      </c>
      <c r="H9" s="43"/>
      <c r="I9" s="42"/>
      <c r="J9" s="42"/>
      <c r="K9" s="42">
        <f>AVERAGE(K10:K15)*G9</f>
        <v>0.90333333333333332</v>
      </c>
      <c r="L9" s="44">
        <f>K9/G9</f>
        <v>0.90333333333333332</v>
      </c>
      <c r="M9" s="45"/>
      <c r="N9" s="59"/>
      <c r="O9" s="60"/>
      <c r="P9" s="42"/>
      <c r="Q9" s="42">
        <f>AVERAGE(Q10:Q15)*G9</f>
        <v>0.59833333333333327</v>
      </c>
      <c r="R9" s="46">
        <f>Q9/G9</f>
        <v>0.59833333333333327</v>
      </c>
      <c r="S9" s="123"/>
      <c r="T9" s="62" t="s">
        <v>67</v>
      </c>
    </row>
    <row r="10" spans="1:20" ht="409.5" x14ac:dyDescent="0.25">
      <c r="A10" s="33"/>
      <c r="B10" s="41"/>
      <c r="C10" s="41"/>
      <c r="D10" s="41"/>
      <c r="E10" s="48" t="s">
        <v>18</v>
      </c>
      <c r="F10" s="49" t="s">
        <v>99</v>
      </c>
      <c r="G10" s="50"/>
      <c r="H10" s="58" t="s">
        <v>100</v>
      </c>
      <c r="I10" s="65" t="s">
        <v>62</v>
      </c>
      <c r="J10" s="52" t="s">
        <v>24</v>
      </c>
      <c r="K10" s="119">
        <f t="shared" si="0"/>
        <v>0.75</v>
      </c>
      <c r="L10" s="54"/>
      <c r="M10" s="55"/>
      <c r="N10" s="63" t="s">
        <v>101</v>
      </c>
      <c r="O10" s="61" t="s">
        <v>102</v>
      </c>
      <c r="P10" s="56" t="s">
        <v>24</v>
      </c>
      <c r="Q10" s="53">
        <f t="shared" ref="Q10:Q15" si="1">IF(I10="Ya/Tidak",IF(P10="Ya",1,IF(P10="Tidak",0,"Blm Diisi")),IF(I10="A/B/C",IF(P10="A",1,IF(P10="B",0.5,IF(P10="C",0,"Blm Diisi"))),IF(I10="A/B/C/D",IF(P10="A",1,IF(P10="B",0.67,IF(P10="C",0.33,IF(P10="D",0,"Blm Diisi")))),IF(I10="A/B/C/D/E",IF(P10="A",1,IF(P10="B",0.75,IF(P10="C",0.5,IF(P10="D",0.25,IF(P10="E",0,"Blm Diisi"))))),IF(I10="%",IF(P10="","Blm Diisi",P10),IF(I10="Jumlah",IF(P10="","Blm Diisi",""),IF(I10="Rupiah",IF(P10="","Blm Diisi",""),IF(I10="","","-"))))))))</f>
        <v>0.75</v>
      </c>
      <c r="R10" s="54"/>
      <c r="S10" s="64" t="s">
        <v>75</v>
      </c>
      <c r="T10" s="62" t="s">
        <v>67</v>
      </c>
    </row>
    <row r="11" spans="1:20" ht="409.5" x14ac:dyDescent="0.25">
      <c r="A11" s="33"/>
      <c r="B11" s="41"/>
      <c r="C11" s="41"/>
      <c r="D11" s="41"/>
      <c r="E11" s="48" t="s">
        <v>21</v>
      </c>
      <c r="F11" s="49" t="s">
        <v>103</v>
      </c>
      <c r="G11" s="50"/>
      <c r="H11" s="58" t="s">
        <v>104</v>
      </c>
      <c r="I11" s="65" t="s">
        <v>28</v>
      </c>
      <c r="J11" s="52" t="s">
        <v>23</v>
      </c>
      <c r="K11" s="119">
        <f t="shared" si="0"/>
        <v>1</v>
      </c>
      <c r="L11" s="54"/>
      <c r="M11" s="55"/>
      <c r="N11" s="63" t="s">
        <v>105</v>
      </c>
      <c r="O11" s="61" t="s">
        <v>106</v>
      </c>
      <c r="P11" s="56" t="s">
        <v>24</v>
      </c>
      <c r="Q11" s="53">
        <f t="shared" si="1"/>
        <v>0.67</v>
      </c>
      <c r="R11" s="54"/>
      <c r="S11" s="64" t="s">
        <v>107</v>
      </c>
      <c r="T11" s="62" t="s">
        <v>67</v>
      </c>
    </row>
    <row r="12" spans="1:20" ht="409.5" x14ac:dyDescent="0.25">
      <c r="A12" s="33"/>
      <c r="B12" s="41"/>
      <c r="C12" s="41"/>
      <c r="D12" s="41"/>
      <c r="E12" s="48" t="s">
        <v>26</v>
      </c>
      <c r="F12" s="49" t="s">
        <v>108</v>
      </c>
      <c r="G12" s="50"/>
      <c r="H12" s="121" t="s">
        <v>109</v>
      </c>
      <c r="I12" s="65" t="s">
        <v>28</v>
      </c>
      <c r="J12" s="52" t="s">
        <v>23</v>
      </c>
      <c r="K12" s="119">
        <f t="shared" si="0"/>
        <v>1</v>
      </c>
      <c r="L12" s="54"/>
      <c r="M12" s="55"/>
      <c r="N12" s="63" t="s">
        <v>110</v>
      </c>
      <c r="O12" s="61" t="s">
        <v>111</v>
      </c>
      <c r="P12" s="56" t="s">
        <v>24</v>
      </c>
      <c r="Q12" s="53">
        <f t="shared" si="1"/>
        <v>0.67</v>
      </c>
      <c r="R12" s="54"/>
      <c r="S12" s="64" t="s">
        <v>112</v>
      </c>
      <c r="T12" s="47"/>
    </row>
    <row r="13" spans="1:20" ht="409.5" x14ac:dyDescent="0.25">
      <c r="A13" s="33"/>
      <c r="B13" s="41"/>
      <c r="C13" s="41"/>
      <c r="D13" s="41"/>
      <c r="E13" s="48" t="s">
        <v>31</v>
      </c>
      <c r="F13" s="49" t="s">
        <v>113</v>
      </c>
      <c r="G13" s="50"/>
      <c r="H13" s="121" t="s">
        <v>114</v>
      </c>
      <c r="I13" s="65" t="s">
        <v>28</v>
      </c>
      <c r="J13" s="52" t="s">
        <v>24</v>
      </c>
      <c r="K13" s="119">
        <f t="shared" si="0"/>
        <v>0.67</v>
      </c>
      <c r="L13" s="54"/>
      <c r="M13" s="55"/>
      <c r="N13" s="63" t="s">
        <v>115</v>
      </c>
      <c r="O13" s="61" t="s">
        <v>116</v>
      </c>
      <c r="P13" s="56" t="s">
        <v>29</v>
      </c>
      <c r="Q13" s="53">
        <f t="shared" si="1"/>
        <v>0.33</v>
      </c>
      <c r="R13" s="54"/>
      <c r="S13" s="64" t="s">
        <v>117</v>
      </c>
      <c r="T13" s="62" t="s">
        <v>67</v>
      </c>
    </row>
    <row r="14" spans="1:20" ht="409.5" x14ac:dyDescent="0.25">
      <c r="A14" s="33"/>
      <c r="B14" s="41"/>
      <c r="C14" s="41"/>
      <c r="D14" s="41"/>
      <c r="E14" s="48" t="s">
        <v>63</v>
      </c>
      <c r="F14" s="49" t="s">
        <v>118</v>
      </c>
      <c r="G14" s="50"/>
      <c r="H14" s="121" t="s">
        <v>119</v>
      </c>
      <c r="I14" s="65" t="s">
        <v>28</v>
      </c>
      <c r="J14" s="52" t="s">
        <v>23</v>
      </c>
      <c r="K14" s="119">
        <f t="shared" si="0"/>
        <v>1</v>
      </c>
      <c r="L14" s="54"/>
      <c r="M14" s="55"/>
      <c r="N14" s="63" t="s">
        <v>120</v>
      </c>
      <c r="O14" s="61" t="s">
        <v>121</v>
      </c>
      <c r="P14" s="56" t="s">
        <v>24</v>
      </c>
      <c r="Q14" s="53">
        <f t="shared" si="1"/>
        <v>0.67</v>
      </c>
      <c r="R14" s="54"/>
      <c r="S14" s="64" t="s">
        <v>122</v>
      </c>
      <c r="T14" s="64" t="s">
        <v>69</v>
      </c>
    </row>
    <row r="15" spans="1:20" ht="409.5" x14ac:dyDescent="0.25">
      <c r="A15" s="33"/>
      <c r="B15" s="41"/>
      <c r="C15" s="41"/>
      <c r="D15" s="41"/>
      <c r="E15" s="48" t="s">
        <v>64</v>
      </c>
      <c r="F15" s="49" t="s">
        <v>123</v>
      </c>
      <c r="G15" s="50"/>
      <c r="H15" s="121" t="s">
        <v>124</v>
      </c>
      <c r="I15" s="65" t="s">
        <v>62</v>
      </c>
      <c r="J15" s="52" t="s">
        <v>23</v>
      </c>
      <c r="K15" s="119">
        <f t="shared" si="0"/>
        <v>1</v>
      </c>
      <c r="L15" s="54"/>
      <c r="M15" s="55"/>
      <c r="N15" s="63" t="s">
        <v>125</v>
      </c>
      <c r="O15" s="61" t="s">
        <v>126</v>
      </c>
      <c r="P15" s="56" t="s">
        <v>29</v>
      </c>
      <c r="Q15" s="53">
        <f t="shared" si="1"/>
        <v>0.5</v>
      </c>
      <c r="R15" s="54"/>
      <c r="S15" s="64" t="s">
        <v>127</v>
      </c>
      <c r="T15" s="64" t="s">
        <v>70</v>
      </c>
    </row>
    <row r="16" spans="1:20" ht="204.75" x14ac:dyDescent="0.25">
      <c r="A16" s="34"/>
      <c r="B16" s="41"/>
      <c r="C16" s="41"/>
      <c r="D16" s="41" t="s">
        <v>27</v>
      </c>
      <c r="E16" s="33" t="s">
        <v>128</v>
      </c>
      <c r="F16" s="34"/>
      <c r="G16" s="42">
        <v>1</v>
      </c>
      <c r="H16" s="43"/>
      <c r="I16" s="42"/>
      <c r="J16" s="42"/>
      <c r="K16" s="42">
        <f>AVERAGE(K17:K19)*G16</f>
        <v>0.58333333333333337</v>
      </c>
      <c r="L16" s="44">
        <f>K16/G16</f>
        <v>0.58333333333333337</v>
      </c>
      <c r="M16" s="45"/>
      <c r="N16" s="59"/>
      <c r="O16" s="60"/>
      <c r="P16" s="42"/>
      <c r="Q16" s="42">
        <f>AVERAGE(Q17:Q19)*G16</f>
        <v>0.58333333333333337</v>
      </c>
      <c r="R16" s="46">
        <f>Q16/G16</f>
        <v>0.58333333333333337</v>
      </c>
      <c r="S16" s="133"/>
      <c r="T16" s="64" t="s">
        <v>71</v>
      </c>
    </row>
    <row r="17" spans="1:20" ht="409.5" x14ac:dyDescent="0.25">
      <c r="A17" s="33"/>
      <c r="B17" s="41"/>
      <c r="C17" s="41"/>
      <c r="D17" s="41"/>
      <c r="E17" s="48" t="s">
        <v>18</v>
      </c>
      <c r="F17" s="49" t="s">
        <v>129</v>
      </c>
      <c r="G17" s="50"/>
      <c r="H17" s="58" t="s">
        <v>130</v>
      </c>
      <c r="I17" s="65" t="s">
        <v>62</v>
      </c>
      <c r="J17" s="52" t="s">
        <v>24</v>
      </c>
      <c r="K17" s="119">
        <f t="shared" si="0"/>
        <v>0.75</v>
      </c>
      <c r="L17" s="54"/>
      <c r="M17" s="55"/>
      <c r="N17" s="63" t="s">
        <v>131</v>
      </c>
      <c r="O17" s="61" t="s">
        <v>132</v>
      </c>
      <c r="P17" s="56" t="s">
        <v>24</v>
      </c>
      <c r="Q17" s="53">
        <f>IF(I17="Ya/Tidak",IF(P17="Ya",1,IF(P17="Tidak",0,"Blm Diisi")),IF(I17="A/B/C",IF(P17="A",1,IF(P17="B",0.5,IF(P17="C",0,"Blm Diisi"))),IF(I17="A/B/C/D",IF(P17="A",1,IF(P17="B",0.67,IF(P17="C",0.33,IF(P17="D",0,"Blm Diisi")))),IF(I17="A/B/C/D/E",IF(P17="A",1,IF(P17="B",0.75,IF(P17="C",0.5,IF(P17="D",0.25,IF(P17="E",0,"Blm Diisi"))))),IF(I17="%",IF(P17="","Blm Diisi",P17),IF(I17="Jumlah",IF(P17="","Blm Diisi",""),IF(I17="Rupiah",IF(P17="","Blm Diisi",""),IF(I17="","","-"))))))))</f>
        <v>0.75</v>
      </c>
      <c r="R17" s="57"/>
      <c r="S17" s="134" t="s">
        <v>75</v>
      </c>
      <c r="T17" s="127"/>
    </row>
    <row r="18" spans="1:20" ht="409.5" x14ac:dyDescent="0.25">
      <c r="A18" s="135"/>
      <c r="B18" s="41"/>
      <c r="C18" s="41"/>
      <c r="D18" s="41"/>
      <c r="E18" s="48" t="s">
        <v>21</v>
      </c>
      <c r="F18" s="49" t="s">
        <v>133</v>
      </c>
      <c r="G18" s="50"/>
      <c r="H18" s="58" t="s">
        <v>134</v>
      </c>
      <c r="I18" s="65" t="s">
        <v>22</v>
      </c>
      <c r="J18" s="52" t="s">
        <v>24</v>
      </c>
      <c r="K18" s="119">
        <f t="shared" si="0"/>
        <v>0.5</v>
      </c>
      <c r="L18" s="54"/>
      <c r="M18" s="55"/>
      <c r="N18" s="63" t="s">
        <v>135</v>
      </c>
      <c r="O18" s="61" t="s">
        <v>136</v>
      </c>
      <c r="P18" s="56" t="s">
        <v>24</v>
      </c>
      <c r="Q18" s="53">
        <f>IF(I18="Ya/Tidak",IF(P18="Ya",1,IF(P18="Tidak",0,"Blm Diisi")),IF(I18="A/B/C",IF(P18="A",1,IF(P18="B",0.5,IF(P18="C",0,"Blm Diisi"))),IF(I18="A/B/C/D",IF(P18="A",1,IF(P18="B",0.67,IF(P18="C",0.33,IF(P18="D",0,"Blm Diisi")))),IF(I18="A/B/C/D/E",IF(P18="A",1,IF(P18="B",0.75,IF(P18="C",0.5,IF(P18="D",0.25,IF(P18="E",0,"Blm Diisi"))))),IF(I18="%",IF(P18="","Blm Diisi",P18),IF(I18="Jumlah",IF(P18="","Blm Diisi",""),IF(I18="Rupiah",IF(P18="","Blm Diisi",""),IF(I18="","","-"))))))))</f>
        <v>0.5</v>
      </c>
      <c r="R18" s="57"/>
      <c r="S18" s="131" t="s">
        <v>75</v>
      </c>
      <c r="T18" s="64" t="s">
        <v>72</v>
      </c>
    </row>
    <row r="19" spans="1:20" ht="409.5" x14ac:dyDescent="0.25">
      <c r="A19" s="33"/>
      <c r="B19" s="41"/>
      <c r="C19" s="41"/>
      <c r="D19" s="41"/>
      <c r="E19" s="48" t="s">
        <v>26</v>
      </c>
      <c r="F19" s="49" t="s">
        <v>137</v>
      </c>
      <c r="G19" s="50"/>
      <c r="H19" s="58" t="s">
        <v>138</v>
      </c>
      <c r="I19" s="65" t="s">
        <v>22</v>
      </c>
      <c r="J19" s="52" t="s">
        <v>24</v>
      </c>
      <c r="K19" s="119">
        <f>IF(I19="Ya/Tidak",IF(J19="Ya",1,IF(J19="Tidak",0,"Blm Diisi")),IF(I19="A/B/C",IF(J19="A",1,IF(J19="B",0.5,IF(J19="C",0,"Blm Diisi"))),IF(I19="A/B/C/D",IF(J19="A",1,IF(J19="B",0.67,IF(J19="C",0.33,IF(J19="D",0,"Blm Diisi")))),IF(I19="A/B/C/D/E",IF(J19="A",1,IF(J19="B",0.75,IF(J19="C",0.5,IF(J19="D",0.25,IF(J19="E",0,"Blm Diisi"))))),IF(I19="%",IF(J19="","Blm Diisi",J19),IF(I19="Jumlah",IF(J19="","Blm Diisi",""),IF(I19="Rupiah",IF(J19="","Blm Diisi",""),IF(I19="","","-"))))))))</f>
        <v>0.5</v>
      </c>
      <c r="L19" s="54"/>
      <c r="M19" s="55"/>
      <c r="N19" s="63" t="s">
        <v>139</v>
      </c>
      <c r="O19" s="61" t="s">
        <v>140</v>
      </c>
      <c r="P19" s="56" t="s">
        <v>24</v>
      </c>
      <c r="Q19" s="53">
        <f>IF(I19="Ya/Tidak",IF(P19="Ya",1,IF(P19="Tidak",0,"Blm Diisi")),IF(I19="A/B/C",IF(P19="A",1,IF(P19="B",0.5,IF(P19="C",0,"Blm Diisi"))),IF(I19="A/B/C/D",IF(P19="A",1,IF(P19="B",0.67,IF(P19="C",0.33,IF(P19="D",0,"Blm Diisi")))),IF(I19="A/B/C/D/E",IF(P19="A",1,IF(P19="B",0.75,IF(P19="C",0.5,IF(P19="D",0.25,IF(P19="E",0,"Blm Diisi"))))),IF(I19="%",IF(P19="","Blm Diisi",P19),IF(I19="Jumlah",IF(P19="","Blm Diisi",""),IF(I19="Rupiah",IF(P19="","Blm Diisi",""),IF(I19="","","-"))))))))</f>
        <v>0.5</v>
      </c>
      <c r="R19" s="57"/>
      <c r="S19" s="132" t="s">
        <v>75</v>
      </c>
      <c r="T19" s="62" t="s">
        <v>67</v>
      </c>
    </row>
    <row r="20" spans="1:20" ht="173.25" x14ac:dyDescent="0.25">
      <c r="A20" s="34"/>
      <c r="B20" s="41"/>
      <c r="C20" s="41"/>
      <c r="D20" s="41" t="s">
        <v>30</v>
      </c>
      <c r="E20" s="33" t="s">
        <v>141</v>
      </c>
      <c r="F20" s="34"/>
      <c r="G20" s="42">
        <v>1</v>
      </c>
      <c r="H20" s="43"/>
      <c r="I20" s="42"/>
      <c r="J20" s="42"/>
      <c r="K20" s="42">
        <f>AVERAGE(K21:K23)*G20</f>
        <v>0.75</v>
      </c>
      <c r="L20" s="44">
        <f>K20/G20</f>
        <v>0.75</v>
      </c>
      <c r="M20" s="45"/>
      <c r="N20" s="59"/>
      <c r="O20" s="60"/>
      <c r="P20" s="42"/>
      <c r="Q20" s="42">
        <f>AVERAGE(Q21:Q23)*G20</f>
        <v>0.64</v>
      </c>
      <c r="R20" s="46">
        <f>Q20/G20</f>
        <v>0.64</v>
      </c>
      <c r="S20" s="123"/>
      <c r="T20" s="64" t="s">
        <v>73</v>
      </c>
    </row>
    <row r="21" spans="1:20" ht="409.5" x14ac:dyDescent="0.25">
      <c r="A21" s="33"/>
      <c r="B21" s="41"/>
      <c r="C21" s="41"/>
      <c r="D21" s="41"/>
      <c r="E21" s="48" t="s">
        <v>18</v>
      </c>
      <c r="F21" s="49" t="s">
        <v>142</v>
      </c>
      <c r="G21" s="50"/>
      <c r="H21" s="58" t="s">
        <v>143</v>
      </c>
      <c r="I21" s="65" t="s">
        <v>62</v>
      </c>
      <c r="J21" s="52" t="s">
        <v>144</v>
      </c>
      <c r="K21" s="119">
        <f>IF(I21="Ya/Tidak",IF(J21="Ya",1,IF(J21="Tidak",0,"Blm Diisi")),IF(I21="A/B/C",IF(J21="A",1,IF(J21="B",0.5,IF(J21="C",0,"Blm Diisi"))),IF(I21="A/B/C/D",IF(J21="A",1,IF(J21="B",0.67,IF(J21="C",0.33,IF(J21="D",0,"Blm Diisi")))),IF(I21="A/B/C/D/E",IF(J21="A",1,IF(J21="B",0.75,IF(J21="C",0.5,IF(J21="D",0.25,IF(J21="E",0,"Blm Diisi"))))),IF(I21="%",IF(J21="","Blm Diisi",J21),IF(I21="Jumlah",IF(J21="","Blm Diisi",""),IF(I21="Rupiah",IF(J21="","Blm Diisi",""),IF(I21="","","-"))))))))</f>
        <v>0.25</v>
      </c>
      <c r="L21" s="54"/>
      <c r="M21" s="55"/>
      <c r="N21" s="63" t="s">
        <v>145</v>
      </c>
      <c r="O21" s="61" t="s">
        <v>146</v>
      </c>
      <c r="P21" s="56" t="s">
        <v>144</v>
      </c>
      <c r="Q21" s="53">
        <f>IF(I21="Ya/Tidak",IF(P21="Ya",1,IF(P21="Tidak",0,"Blm Diisi")),IF(I21="A/B/C",IF(P21="A",1,IF(P21="B",0.5,IF(P21="C",0,"Blm Diisi"))),IF(I21="A/B/C/D",IF(P21="A",1,IF(P21="B",0.67,IF(P21="C",0.33,IF(P21="D",0,"Blm Diisi")))),IF(I21="A/B/C/D/E",IF(P21="A",1,IF(P21="B",0.75,IF(P21="C",0.5,IF(P21="D",0.25,IF(P21="E",0,"Blm Diisi"))))),IF(I21="%",IF(P21="","Blm Diisi",P21),IF(I21="Jumlah",IF(P21="","Blm Diisi",""),IF(I21="Rupiah",IF(P21="","Blm Diisi",""),IF(I21="","","-"))))))))</f>
        <v>0.25</v>
      </c>
      <c r="R21" s="54"/>
      <c r="S21" s="64" t="s">
        <v>147</v>
      </c>
      <c r="T21" s="47"/>
    </row>
    <row r="22" spans="1:20" ht="409.5" x14ac:dyDescent="0.25">
      <c r="A22" s="33"/>
      <c r="B22" s="41"/>
      <c r="C22" s="41"/>
      <c r="D22" s="41"/>
      <c r="E22" s="48" t="s">
        <v>21</v>
      </c>
      <c r="F22" s="49" t="s">
        <v>148</v>
      </c>
      <c r="G22" s="50"/>
      <c r="H22" s="58" t="s">
        <v>149</v>
      </c>
      <c r="I22" s="65" t="s">
        <v>22</v>
      </c>
      <c r="J22" s="52" t="s">
        <v>23</v>
      </c>
      <c r="K22" s="119">
        <f t="shared" ref="K22:K27" si="2">IF(I22="Ya/Tidak",IF(J22="Ya",1,IF(J22="Tidak",0,"Blm Diisi")),IF(I22="A/B/C",IF(J22="A",1,IF(J22="B",0.5,IF(J22="C",0,"Blm Diisi"))),IF(I22="A/B/C/D",IF(J22="A",1,IF(J22="B",0.67,IF(J22="C",0.33,IF(J22="D",0,"Blm Diisi")))),IF(I22="A/B/C/D/E",IF(J22="A",1,IF(J22="B",0.75,IF(J22="C",0.5,IF(J22="D",0.25,IF(J22="E",0,"Blm Diisi"))))),IF(I22="%",IF(J22="","Blm Diisi",J22),IF(I22="Jumlah",IF(J22="","Blm Diisi",""),IF(I22="Rupiah",IF(J22="","Blm Diisi",""),IF(I22="","","-"))))))))</f>
        <v>1</v>
      </c>
      <c r="L22" s="54"/>
      <c r="M22" s="55"/>
      <c r="N22" s="63" t="s">
        <v>150</v>
      </c>
      <c r="O22" s="61" t="s">
        <v>151</v>
      </c>
      <c r="P22" s="56" t="s">
        <v>23</v>
      </c>
      <c r="Q22" s="53">
        <f>IF(I22="Ya/Tidak",IF(P22="Ya",1,IF(P22="Tidak",0,"Blm Diisi")),IF(I22="A/B/C",IF(P22="A",1,IF(P22="B",0.5,IF(P22="C",0,"Blm Diisi"))),IF(I22="A/B/C/D",IF(P22="A",1,IF(P22="B",0.67,IF(P22="C",0.33,IF(P22="D",0,"Blm Diisi")))),IF(I22="A/B/C/D/E",IF(P22="A",1,IF(P22="B",0.75,IF(P22="C",0.5,IF(P22="D",0.25,IF(P22="E",0,"Blm Diisi"))))),IF(I22="%",IF(P22="","Blm Diisi",P22),IF(I22="Jumlah",IF(P22="","Blm Diisi",""),IF(I22="Rupiah",IF(P22="","Blm Diisi",""),IF(I22="","","-"))))))))</f>
        <v>1</v>
      </c>
      <c r="R22" s="54"/>
      <c r="S22" s="64" t="s">
        <v>152</v>
      </c>
      <c r="T22" s="129" t="s">
        <v>74</v>
      </c>
    </row>
    <row r="23" spans="1:20" ht="409.5" x14ac:dyDescent="0.25">
      <c r="A23" s="33"/>
      <c r="B23" s="41"/>
      <c r="C23" s="41"/>
      <c r="D23" s="41"/>
      <c r="E23" s="48" t="s">
        <v>26</v>
      </c>
      <c r="F23" s="49" t="s">
        <v>153</v>
      </c>
      <c r="G23" s="50"/>
      <c r="H23" s="121" t="s">
        <v>154</v>
      </c>
      <c r="I23" s="65" t="s">
        <v>28</v>
      </c>
      <c r="J23" s="52" t="s">
        <v>23</v>
      </c>
      <c r="K23" s="119">
        <f t="shared" si="2"/>
        <v>1</v>
      </c>
      <c r="L23" s="54"/>
      <c r="M23" s="55"/>
      <c r="N23" s="63" t="s">
        <v>155</v>
      </c>
      <c r="O23" s="61" t="s">
        <v>156</v>
      </c>
      <c r="P23" s="56" t="s">
        <v>24</v>
      </c>
      <c r="Q23" s="53">
        <f>IF(I23="Ya/Tidak",IF(P23="Ya",1,IF(P23="Tidak",0,"Blm Diisi")),IF(I23="A/B/C",IF(P23="A",1,IF(P23="B",0.5,IF(P23="C",0,"Blm Diisi"))),IF(I23="A/B/C/D",IF(P23="A",1,IF(P23="B",0.67,IF(P23="C",0.33,IF(P23="D",0,"Blm Diisi")))),IF(I23="A/B/C/D/E",IF(P23="A",1,IF(P23="B",0.75,IF(P23="C",0.5,IF(P23="D",0.25,IF(P23="E",0,"Blm Diisi"))))),IF(I23="%",IF(P23="","Blm Diisi",P23),IF(I23="Jumlah",IF(P23="","Blm Diisi",""),IF(I23="Rupiah",IF(P23="","Blm Diisi",""),IF(I23="","","-"))))))))</f>
        <v>0.67</v>
      </c>
      <c r="R23" s="54"/>
      <c r="S23" s="64" t="s">
        <v>157</v>
      </c>
      <c r="T23" s="130" t="s">
        <v>67</v>
      </c>
    </row>
    <row r="24" spans="1:20" ht="63" x14ac:dyDescent="0.25">
      <c r="A24" s="33"/>
      <c r="B24" s="41"/>
      <c r="C24" s="41"/>
      <c r="D24" s="41" t="s">
        <v>65</v>
      </c>
      <c r="E24" s="33" t="s">
        <v>158</v>
      </c>
      <c r="F24" s="34"/>
      <c r="G24" s="42">
        <v>1</v>
      </c>
      <c r="H24" s="43"/>
      <c r="I24" s="42"/>
      <c r="J24" s="51"/>
      <c r="K24" s="42">
        <f>AVERAGE(K25:K27)*G24</f>
        <v>0.83333333333333337</v>
      </c>
      <c r="L24" s="54">
        <f>K24/G24</f>
        <v>0.83333333333333337</v>
      </c>
      <c r="M24" s="55"/>
      <c r="N24" s="59"/>
      <c r="O24" s="136"/>
      <c r="P24" s="51"/>
      <c r="Q24" s="42">
        <f>AVERAGE(Q25:Q27)*G24</f>
        <v>0.72333333333333327</v>
      </c>
      <c r="R24" s="57">
        <f>Q24/G24</f>
        <v>0.72333333333333327</v>
      </c>
      <c r="S24" s="137"/>
      <c r="T24" s="64" t="s">
        <v>75</v>
      </c>
    </row>
    <row r="25" spans="1:20" ht="409.5" x14ac:dyDescent="0.25">
      <c r="A25" s="33"/>
      <c r="B25" s="41"/>
      <c r="C25" s="41"/>
      <c r="D25" s="41"/>
      <c r="E25" s="48" t="s">
        <v>18</v>
      </c>
      <c r="F25" s="49" t="s">
        <v>159</v>
      </c>
      <c r="G25" s="50"/>
      <c r="H25" s="121" t="s">
        <v>160</v>
      </c>
      <c r="I25" s="65" t="s">
        <v>28</v>
      </c>
      <c r="J25" s="52" t="s">
        <v>23</v>
      </c>
      <c r="K25" s="119">
        <f t="shared" si="2"/>
        <v>1</v>
      </c>
      <c r="L25" s="54"/>
      <c r="M25" s="55"/>
      <c r="N25" s="63" t="s">
        <v>161</v>
      </c>
      <c r="O25" s="61" t="s">
        <v>162</v>
      </c>
      <c r="P25" s="56" t="s">
        <v>24</v>
      </c>
      <c r="Q25" s="53">
        <f>IF(I25="Ya/Tidak",IF(P25="Ya",1,IF(P25="Tidak",0,"Blm Diisi")),IF(I25="A/B/C",IF(P25="A",1,IF(P25="B",0.5,IF(P25="C",0,"Blm Diisi"))),IF(I25="A/B/C/D",IF(P25="A",1,IF(P25="B",0.67,IF(P25="C",0.33,IF(P25="D",0,"Blm Diisi")))),IF(I25="A/B/C/D/E",IF(P25="A",1,IF(P25="B",0.75,IF(P25="C",0.5,IF(P25="D",0.25,IF(P25="E",0,"Blm Diisi"))))),IF(I25="%",IF(P25="","Blm Diisi",P25),IF(I25="Jumlah",IF(P25="","Blm Diisi",""),IF(I25="Rupiah",IF(P25="","Blm Diisi",""),IF(I25="","","-"))))))))</f>
        <v>0.67</v>
      </c>
      <c r="R25" s="57"/>
      <c r="S25" s="134" t="s">
        <v>163</v>
      </c>
      <c r="T25" s="64" t="s">
        <v>76</v>
      </c>
    </row>
    <row r="26" spans="1:20" ht="409.5" x14ac:dyDescent="0.25">
      <c r="A26" s="33"/>
      <c r="B26" s="41"/>
      <c r="C26" s="41"/>
      <c r="D26" s="41"/>
      <c r="E26" s="48" t="s">
        <v>164</v>
      </c>
      <c r="F26" s="49" t="s">
        <v>165</v>
      </c>
      <c r="G26" s="50"/>
      <c r="H26" s="121" t="s">
        <v>166</v>
      </c>
      <c r="I26" s="65" t="s">
        <v>19</v>
      </c>
      <c r="J26" s="52" t="s">
        <v>20</v>
      </c>
      <c r="K26" s="119">
        <f t="shared" si="2"/>
        <v>1</v>
      </c>
      <c r="L26" s="54"/>
      <c r="M26" s="55"/>
      <c r="N26" s="63" t="s">
        <v>167</v>
      </c>
      <c r="O26" s="61" t="s">
        <v>168</v>
      </c>
      <c r="P26" s="56" t="s">
        <v>20</v>
      </c>
      <c r="Q26" s="53">
        <f>IF(I26="Ya/Tidak",IF(P26="Ya",1,IF(P26="Tidak",0,"Blm Diisi")),IF(I26="A/B/C",IF(P26="A",1,IF(P26="B",0.5,IF(P26="C",0,"Blm Diisi"))),IF(I26="A/B/C/D",IF(P26="A",1,IF(P26="B",0.67,IF(P26="C",0.33,IF(P26="D",0,"Blm Diisi")))),IF(I26="A/B/C/D/E",IF(P26="A",1,IF(P26="B",0.75,IF(P26="C",0.5,IF(P26="D",0.25,IF(P26="E",0,"Blm Diisi"))))),IF(I26="%",IF(P26="","Blm Diisi",P26),IF(I26="Jumlah",IF(P26="","Blm Diisi",""),IF(I26="Rupiah",IF(P26="","Blm Diisi",""),IF(I26="","","-"))))))))</f>
        <v>1</v>
      </c>
      <c r="R26" s="54"/>
      <c r="S26" s="62" t="s">
        <v>169</v>
      </c>
      <c r="T26" s="64" t="s">
        <v>77</v>
      </c>
    </row>
    <row r="27" spans="1:20" ht="409.5" x14ac:dyDescent="0.25">
      <c r="A27" s="33"/>
      <c r="B27" s="41"/>
      <c r="C27" s="41"/>
      <c r="D27" s="41"/>
      <c r="E27" s="48" t="s">
        <v>21</v>
      </c>
      <c r="F27" s="49" t="s">
        <v>170</v>
      </c>
      <c r="G27" s="50"/>
      <c r="H27" s="58" t="s">
        <v>171</v>
      </c>
      <c r="I27" s="65" t="s">
        <v>22</v>
      </c>
      <c r="J27" s="52" t="s">
        <v>24</v>
      </c>
      <c r="K27" s="119">
        <f t="shared" si="2"/>
        <v>0.5</v>
      </c>
      <c r="L27" s="54"/>
      <c r="M27" s="55"/>
      <c r="N27" s="63" t="s">
        <v>172</v>
      </c>
      <c r="O27" s="61" t="s">
        <v>173</v>
      </c>
      <c r="P27" s="56" t="s">
        <v>24</v>
      </c>
      <c r="Q27" s="53">
        <f>IF(I27="Ya/Tidak",IF(P27="Ya",1,IF(P27="Tidak",0,"Blm Diisi")),IF(I27="A/B/C",IF(P27="A",1,IF(P27="B",0.5,IF(P27="C",0,"Blm Diisi"))),IF(I27="A/B/C/D",IF(P27="A",1,IF(P27="B",0.67,IF(P27="C",0.33,IF(P27="D",0,"Blm Diisi")))),IF(I27="A/B/C/D/E",IF(P27="A",1,IF(P27="B",0.75,IF(P27="C",0.5,IF(P27="D",0.25,IF(P27="E",0,"Blm Diisi"))))),IF(I27="%",IF(P27="","Blm Diisi",P27),IF(I27="Jumlah",IF(P27="","Blm Diisi",""),IF(I27="Rupiah",IF(P27="","Blm Diisi",""),IF(I27="","","-"))))))))</f>
        <v>0.5</v>
      </c>
      <c r="R27" s="54"/>
      <c r="S27" s="64" t="s">
        <v>75</v>
      </c>
      <c r="T27" s="120" t="s">
        <v>66</v>
      </c>
    </row>
    <row r="28" spans="1:20" ht="15.75" x14ac:dyDescent="0.25">
      <c r="B28" s="30"/>
      <c r="C28" s="31"/>
      <c r="D28" s="32" t="s">
        <v>47</v>
      </c>
      <c r="E28" s="33" t="s">
        <v>46</v>
      </c>
      <c r="F28" s="33"/>
      <c r="G28" s="34"/>
      <c r="H28" s="35">
        <v>5</v>
      </c>
      <c r="I28" s="36"/>
      <c r="J28" s="35"/>
      <c r="K28" s="35"/>
      <c r="L28" s="35">
        <f>SUM(L29,L34)</f>
        <v>4.0666666666666664</v>
      </c>
      <c r="M28" s="37">
        <f>L28/H28</f>
        <v>0.81333333333333324</v>
      </c>
      <c r="N28" s="38"/>
      <c r="O28" s="59"/>
      <c r="P28" s="60"/>
      <c r="Q28" s="35"/>
      <c r="R28" s="35">
        <f>SUM(R29,R34)</f>
        <v>3.7625000000000002</v>
      </c>
      <c r="S28" s="39">
        <f>R28/H28</f>
        <v>0.75250000000000006</v>
      </c>
      <c r="T28" s="138"/>
    </row>
    <row r="29" spans="1:20" ht="15.75" x14ac:dyDescent="0.25">
      <c r="B29" s="34"/>
      <c r="C29" s="41"/>
      <c r="D29" s="41"/>
      <c r="E29" s="139" t="s">
        <v>17</v>
      </c>
      <c r="F29" s="33" t="s">
        <v>174</v>
      </c>
      <c r="G29" s="34"/>
      <c r="H29" s="42">
        <v>2.5</v>
      </c>
      <c r="I29" s="43"/>
      <c r="J29" s="42"/>
      <c r="K29" s="42"/>
      <c r="L29" s="42">
        <f>AVERAGE(L30:L33)*H29</f>
        <v>1.5666666666666669</v>
      </c>
      <c r="M29" s="44">
        <f>L29/H29</f>
        <v>0.62666666666666671</v>
      </c>
      <c r="N29" s="45"/>
      <c r="O29" s="59"/>
      <c r="P29" s="60"/>
      <c r="Q29" s="42"/>
      <c r="R29" s="42">
        <f>AVERAGE(R30:R33)*H29</f>
        <v>2.0874999999999999</v>
      </c>
      <c r="S29" s="46">
        <f>R29/H29</f>
        <v>0.83499999999999996</v>
      </c>
      <c r="T29" s="125"/>
    </row>
    <row r="30" spans="1:20" ht="409.5" x14ac:dyDescent="0.25">
      <c r="B30" s="33"/>
      <c r="C30" s="41"/>
      <c r="D30" s="41"/>
      <c r="E30" s="41"/>
      <c r="F30" s="122" t="s">
        <v>18</v>
      </c>
      <c r="G30" s="49" t="s">
        <v>175</v>
      </c>
      <c r="H30" s="50"/>
      <c r="I30" s="58" t="s">
        <v>176</v>
      </c>
      <c r="J30" s="65" t="s">
        <v>28</v>
      </c>
      <c r="K30" s="52" t="s">
        <v>24</v>
      </c>
      <c r="L30" s="119">
        <f>IF(J30="Ya/Tidak",IF(K30="Ya",1,IF(K30="Tidak",0,"Blm Diisi")),IF(J30="A/B/C",IF(K30="A",1,IF(K30="B",0.5,IF(K30="C",0,"Blm Diisi"))),IF(J30="A/B/C/D",IF(K30="A",1,IF(K30="B",0.67,IF(K30="C",0.33,IF(K30="D",0,"Blm Diisi")))),IF(J30="A/B/C/D/E",IF(K30="A",1,IF(K30="B",0.75,IF(K30="C",0.5,IF(K30="D",0.25,IF(K30="E",0,"Blm Diisi"))))),IF(J30="%",IF(K30="","Blm Diisi",K30),IF(J30="Jumlah",IF(K30="","Blm Diisi",""),IF(J30="Rupiah",IF(K30="","Blm Diisi",""),IF(J30="","","-"))))))))</f>
        <v>0.67</v>
      </c>
      <c r="M30" s="54"/>
      <c r="N30" s="55"/>
      <c r="O30" s="63" t="s">
        <v>177</v>
      </c>
      <c r="P30" s="61" t="s">
        <v>178</v>
      </c>
      <c r="Q30" s="56" t="s">
        <v>24</v>
      </c>
      <c r="R30" s="53">
        <f>IF(J30="Ya/Tidak",IF(Q30="Ya",1,IF(Q30="Tidak",0,"Blm Diisi")),IF(J30="A/B/C",IF(Q30="A",1,IF(Q30="B",0.5,IF(Q30="C",0,"Blm Diisi"))),IF(J30="A/B/C/D",IF(Q30="A",1,IF(Q30="B",0.67,IF(Q30="C",0.33,IF(Q30="D",0,"Blm Diisi")))),IF(J30="A/B/C/D/E",IF(Q30="A",1,IF(Q30="B",0.75,IF(Q30="C",0.5,IF(Q30="D",0.25,IF(Q30="E",0,"Blm Diisi"))))),IF(J30="%",IF(Q30="","Blm Diisi",Q30),IF(J30="Jumlah",IF(Q30="","Blm Diisi",""),IF(J30="Rupiah",IF(Q30="","Blm Diisi",""),IF(J30="","","-"))))))))</f>
        <v>0.67</v>
      </c>
      <c r="S30" s="57"/>
      <c r="T30" s="132" t="s">
        <v>75</v>
      </c>
    </row>
    <row r="31" spans="1:20" ht="173.25" x14ac:dyDescent="0.25">
      <c r="B31" s="33"/>
      <c r="C31" s="41"/>
      <c r="D31" s="41"/>
      <c r="E31" s="41"/>
      <c r="F31" s="122" t="s">
        <v>21</v>
      </c>
      <c r="G31" s="140" t="s">
        <v>179</v>
      </c>
      <c r="H31" s="50"/>
      <c r="I31" s="49" t="s">
        <v>180</v>
      </c>
      <c r="J31" s="65" t="s">
        <v>181</v>
      </c>
      <c r="K31" s="141">
        <f>K33/K32</f>
        <v>0.58333333333333337</v>
      </c>
      <c r="L31" s="119">
        <f>IF(J31="Ya/Tidak",IF(K31="Ya",1,IF(K31="Tidak",0,"Blm Diisi")),IF(J31="A/B/C",IF(K31="A",1,IF(K31="B",0.5,IF(K31="C",0,"Blm Diisi"))),IF(J31="A/B/C/D",IF(K31="A",1,IF(K31="B",0.67,IF(K31="C",0.33,IF(K31="D",0,"Blm Diisi")))),IF(J31="A/B/C/D/E",IF(K31="A",1,IF(K31="B",0.75,IF(K31="C",0.5,IF(K31="D",0.25,IF(K31="E",0,"Blm Diisi"))))),IF(J31="%",IF(K31="","Blm Diisi",K31),IF(J31="Jumlah",IF(K31="","Blm Diisi",""),IF(J31="Rupiah",IF(K31="","Blm Diisi",""),IF(J31="","","-"))))))))</f>
        <v>0.58333333333333337</v>
      </c>
      <c r="M31" s="54"/>
      <c r="N31" s="55"/>
      <c r="O31" s="142"/>
      <c r="P31" s="143"/>
      <c r="Q31" s="141">
        <f>Q33/Q32</f>
        <v>1</v>
      </c>
      <c r="R31" s="53">
        <f>IF(J31="Ya/Tidak",IF(Q31="Ya",1,IF(Q31="Tidak",0,"Blm Diisi")),IF(J31="A/B/C",IF(Q31="A",1,IF(Q31="B",0.5,IF(Q31="C",0,"Blm Diisi"))),IF(J31="A/B/C/D",IF(Q31="A",1,IF(Q31="B",0.67,IF(Q31="C",0.33,IF(Q31="D",0,"Blm Diisi")))),IF(J31="A/B/C/D/E",IF(Q31="A",1,IF(Q31="B",0.75,IF(Q31="C",0.5,IF(Q31="D",0.25,IF(Q31="E",0,"Blm Diisi"))))),IF(J31="%",IF(Q31="","Blm Diisi",Q31),IF(J31="Jumlah",IF(Q31="","Blm Diisi",""),IF(J31="Rupiah",IF(Q31="","Blm Diisi",""),IF(J31="","","-"))))))))</f>
        <v>1</v>
      </c>
      <c r="S31" s="57"/>
      <c r="T31" s="137"/>
    </row>
    <row r="32" spans="1:20" ht="126" x14ac:dyDescent="0.25">
      <c r="B32" s="33"/>
      <c r="C32" s="41"/>
      <c r="D32" s="41"/>
      <c r="E32" s="41"/>
      <c r="F32" s="48"/>
      <c r="G32" s="140" t="s">
        <v>182</v>
      </c>
      <c r="H32" s="50"/>
      <c r="I32" s="49"/>
      <c r="J32" s="65" t="s">
        <v>183</v>
      </c>
      <c r="K32" s="144">
        <v>12</v>
      </c>
      <c r="L32" s="119" t="str">
        <f>IF(J32="Ya/Tidak",IF(K32="Ya",1,IF(K32="Tidak",0,"Blm Diisi")),IF(J32="A/B/C",IF(K32="A",1,IF(K32="B",0.5,IF(K32="C",0,"Blm Diisi"))),IF(J32="A/B/C/D",IF(K32="A",1,IF(K32="B",0.67,IF(K32="C",0.33,IF(K32="D",0,"Blm Diisi")))),IF(J32="A/B/C/D/E",IF(K32="A",1,IF(K32="B",0.75,IF(K32="C",0.5,IF(K32="D",0.25,IF(K32="E",0,"Blm Diisi"))))),IF(J32="%",IF(K32="","Blm Diisi",K32),IF(J32="Jumlah",IF(K32="","Blm Diisi",""),IF(J32="Rupiah",IF(K32="","Blm Diisi",""),IF(J32="","","-"))))))))</f>
        <v/>
      </c>
      <c r="M32" s="54"/>
      <c r="N32" s="55"/>
      <c r="O32" s="63" t="s">
        <v>184</v>
      </c>
      <c r="P32" s="61" t="s">
        <v>185</v>
      </c>
      <c r="Q32" s="144">
        <v>14</v>
      </c>
      <c r="R32" s="53" t="str">
        <f>IF(J32="Ya/Tidak",IF(Q32="Ya",1,IF(Q32="Tidak",0,"Blm Diisi")),IF(J32="A/B/C",IF(Q32="A",1,IF(Q32="B",0.5,IF(Q32="C",0,"Blm Diisi"))),IF(J32="A/B/C/D",IF(Q32="A",1,IF(Q32="B",0.67,IF(Q32="C",0.33,IF(Q32="D",0,"Blm Diisi")))),IF(J32="A/B/C/D/E",IF(Q32="A",1,IF(Q32="B",0.75,IF(Q32="C",0.5,IF(Q32="D",0.25,IF(Q32="E",0,"Blm Diisi"))))),IF(J32="%",IF(Q32="","Blm Diisi",Q32),IF(J32="Jumlah",IF(Q32="","Blm Diisi",""),IF(J32="Rupiah",IF(Q32="","Blm Diisi",""),IF(J32="","","-"))))))))</f>
        <v/>
      </c>
      <c r="S32" s="57"/>
      <c r="T32" s="145"/>
    </row>
    <row r="33" spans="2:20" ht="110.25" x14ac:dyDescent="0.25">
      <c r="B33" s="33"/>
      <c r="C33" s="41"/>
      <c r="D33" s="41"/>
      <c r="E33" s="41"/>
      <c r="F33" s="48"/>
      <c r="G33" s="140" t="s">
        <v>186</v>
      </c>
      <c r="H33" s="50"/>
      <c r="I33" s="49"/>
      <c r="J33" s="65" t="s">
        <v>183</v>
      </c>
      <c r="K33" s="144">
        <v>7</v>
      </c>
      <c r="L33" s="53" t="str">
        <f>IF(E33="Ya/Tidak",IF(K33="Ya",1,IF(K33="Tidak",0,"Blm Diisi")),IF(E33="A/B/C",IF(K33="A",1,IF(K33="B",0.5,IF(K33="C",0,"Blm Diisi"))),IF(E33="A/B/C/D",IF(K33="A",1,IF(K33="B",0.67,IF(K33="C",0.33,IF(K33="D",0,"Blm Diisi")))),IF(E33="A/B/C/D/E",IF(K33="A",1,IF(K33="B",0.75,IF(K33="C",0.5,IF(K33="D",0.25,IF(K33="E",0,"Blm Diisi"))))),IF(E33="%",IF(K33="","Blm Diisi",K33),IF(E33="Jumlah",IF(K33="","Blm Diisi",""),IF(E33="Rupiah",IF(K33="","Blm Diisi",""),IF(E33="","","-"))))))))</f>
        <v/>
      </c>
      <c r="M33" s="54"/>
      <c r="N33" s="55"/>
      <c r="O33" s="63" t="s">
        <v>187</v>
      </c>
      <c r="P33" s="61" t="s">
        <v>188</v>
      </c>
      <c r="Q33" s="144">
        <v>14</v>
      </c>
      <c r="R33" s="53" t="str">
        <f>IF(J33="Ya/Tidak",IF(Q33="Ya",1,IF(Q33="Tidak",0,"Blm Diisi")),IF(J33="A/B/C",IF(Q33="A",1,IF(Q33="B",0.5,IF(Q33="C",0,"Blm Diisi"))),IF(J33="A/B/C/D",IF(Q33="A",1,IF(Q33="B",0.67,IF(Q33="C",0.33,IF(Q33="D",0,"Blm Diisi")))),IF(J33="A/B/C/D/E",IF(Q33="A",1,IF(Q33="B",0.75,IF(Q33="C",0.5,IF(Q33="D",0.25,IF(Q33="E",0,"Blm Diisi"))))),IF(J33="%",IF(Q33="","Blm Diisi",Q33),IF(J33="Jumlah",IF(Q33="","Blm Diisi",""),IF(J33="Rupiah",IF(Q33="","Blm Diisi",""),IF(J33="","","-"))))))))</f>
        <v/>
      </c>
      <c r="S33" s="57"/>
      <c r="T33" s="145"/>
    </row>
    <row r="34" spans="2:20" ht="15.75" x14ac:dyDescent="0.25">
      <c r="B34" s="34"/>
      <c r="C34" s="41"/>
      <c r="D34" s="41"/>
      <c r="E34" s="139" t="s">
        <v>25</v>
      </c>
      <c r="F34" s="146" t="s">
        <v>189</v>
      </c>
      <c r="G34" s="147"/>
      <c r="H34" s="42">
        <v>2.5</v>
      </c>
      <c r="I34" s="43"/>
      <c r="J34" s="42"/>
      <c r="K34" s="42"/>
      <c r="L34" s="42">
        <f>AVERAGE(L35)*H34</f>
        <v>2.5</v>
      </c>
      <c r="M34" s="44">
        <f>L34/H34</f>
        <v>1</v>
      </c>
      <c r="N34" s="45"/>
      <c r="O34" s="142"/>
      <c r="P34" s="148"/>
      <c r="Q34" s="42"/>
      <c r="R34" s="42">
        <f>AVERAGE(R35)*H34</f>
        <v>1.675</v>
      </c>
      <c r="S34" s="46">
        <f>R34/H34</f>
        <v>0.67</v>
      </c>
      <c r="T34" s="125"/>
    </row>
    <row r="35" spans="2:20" ht="409.5" x14ac:dyDescent="0.25">
      <c r="B35" s="33"/>
      <c r="C35" s="41"/>
      <c r="D35" s="41"/>
      <c r="E35" s="41"/>
      <c r="F35" s="122" t="s">
        <v>35</v>
      </c>
      <c r="G35" s="140" t="s">
        <v>190</v>
      </c>
      <c r="H35" s="50"/>
      <c r="I35" s="121" t="s">
        <v>191</v>
      </c>
      <c r="J35" s="65" t="s">
        <v>28</v>
      </c>
      <c r="K35" s="52" t="s">
        <v>23</v>
      </c>
      <c r="L35" s="149">
        <f>IF(J35="Ya/Tidak",IF(K35="Ya",1,IF(K35="Tidak",0,"Blm Diisi")),IF(J35="A/B/C",IF(K35="A",1,IF(K35="B",0.5,IF(K35="C",0,"Blm Diisi"))),IF(J35="A/B/C/D",IF(K35="A",1,IF(K35="B",0.67,IF(K35="C",0.33,IF(K35="D",0,"Blm Diisi")))),IF(J35="A/B/C/D/E",IF(K35="A",1,IF(K35="B",0.75,IF(K35="C",0.5,IF(K35="D",0.25,IF(K35="E",0,"Blm Diisi"))))),IF(J35="%",IF(K35="","Blm Diisi",K35),IF(J35="Jumlah",IF(K35="","Blm Diisi",""),IF(J35="Rupiah",IF(K35="","Blm Diisi",""),IF(J35="","","-"))))))))</f>
        <v>1</v>
      </c>
      <c r="M35" s="54"/>
      <c r="N35" s="55"/>
      <c r="O35" s="63" t="s">
        <v>192</v>
      </c>
      <c r="P35" s="61" t="s">
        <v>193</v>
      </c>
      <c r="Q35" s="56" t="s">
        <v>24</v>
      </c>
      <c r="R35" s="150">
        <f>IF(J35="Ya/Tidak",IF(Q35="Ya",1,IF(Q35="Tidak",0,"Blm Diisi")),IF(J35="A/B/C",IF(Q35="A",1,IF(Q35="B",0.5,IF(Q35="C",0,"Blm Diisi"))),IF(J35="A/B/C/D",IF(Q35="A",1,IF(Q35="B",0.67,IF(Q35="C",0.33,IF(Q35="D",0,"Blm Diisi")))),IF(J35="A/B/C/D/E",IF(Q35="A",1,IF(Q35="B",0.75,IF(Q35="C",0.5,IF(Q35="D",0.25,IF(Q35="E",0,"Blm Diisi"))))),IF(J35="%",IF(Q35="","Blm Diisi",Q35),IF(J35="Jumlah",IF(Q35="","Blm Diisi",""),IF(J35="Rupiah",IF(Q35="","Blm Diisi",""),IF(J35="","","-"))))))))</f>
        <v>0.67</v>
      </c>
      <c r="S35" s="57"/>
      <c r="T35" s="132" t="s">
        <v>194</v>
      </c>
    </row>
    <row r="36" spans="2:20" ht="18" x14ac:dyDescent="0.25">
      <c r="B36" s="17" t="s">
        <v>45</v>
      </c>
      <c r="C36" s="17"/>
      <c r="D36" s="17"/>
      <c r="E36" s="17"/>
      <c r="F36" s="17"/>
      <c r="G36" s="18"/>
      <c r="H36" s="18"/>
      <c r="I36" s="18"/>
      <c r="J36" s="19"/>
      <c r="K36" s="19"/>
      <c r="L36" s="19" t="e">
        <f>SUM(#REF!,#REF!)</f>
        <v>#REF!</v>
      </c>
      <c r="M36" s="20"/>
      <c r="N36" s="21"/>
      <c r="O36" s="59"/>
      <c r="P36" s="60"/>
      <c r="Q36" s="19"/>
      <c r="R36" s="19" t="e">
        <f>SUM(#REF!,#REF!)</f>
        <v>#REF!</v>
      </c>
      <c r="S36" s="22"/>
      <c r="T36" s="151"/>
    </row>
    <row r="37" spans="2:20" x14ac:dyDescent="0.25">
      <c r="B37" s="152"/>
      <c r="C37" s="153"/>
      <c r="D37" s="153"/>
      <c r="E37" s="15"/>
      <c r="F37" s="15"/>
      <c r="G37" s="154"/>
      <c r="H37" s="155"/>
      <c r="I37" s="15"/>
      <c r="J37" s="156"/>
      <c r="K37" s="156"/>
      <c r="L37" s="156"/>
      <c r="M37" s="157"/>
      <c r="N37" s="158"/>
      <c r="O37" s="59"/>
      <c r="P37" s="136"/>
      <c r="Q37" s="156"/>
      <c r="R37" s="156"/>
      <c r="S37" s="157"/>
      <c r="T37" s="159"/>
    </row>
    <row r="38" spans="2:20" ht="18" x14ac:dyDescent="0.25">
      <c r="B38" s="16" t="s">
        <v>44</v>
      </c>
      <c r="C38" s="17" t="s">
        <v>43</v>
      </c>
      <c r="D38" s="17"/>
      <c r="E38" s="17"/>
      <c r="F38" s="17"/>
      <c r="G38" s="18"/>
      <c r="H38" s="25">
        <v>40</v>
      </c>
      <c r="I38" s="18"/>
      <c r="J38" s="19"/>
      <c r="K38" s="19"/>
      <c r="L38" s="19" t="e">
        <f>#REF!</f>
        <v>#REF!</v>
      </c>
      <c r="M38" s="20" t="e">
        <f>L38/H38</f>
        <v>#REF!</v>
      </c>
      <c r="N38" s="21"/>
      <c r="O38" s="59"/>
      <c r="P38" s="60"/>
      <c r="Q38" s="19"/>
      <c r="R38" s="19" t="e">
        <f>#REF!</f>
        <v>#REF!</v>
      </c>
      <c r="S38" s="22" t="e">
        <f>R38/H38</f>
        <v>#REF!</v>
      </c>
      <c r="T38" s="151"/>
    </row>
    <row r="39" spans="2:20" ht="18" x14ac:dyDescent="0.25">
      <c r="B39" s="23"/>
      <c r="C39" s="24" t="s">
        <v>14</v>
      </c>
      <c r="D39" s="17" t="s">
        <v>42</v>
      </c>
      <c r="E39" s="17"/>
      <c r="F39" s="17"/>
      <c r="G39" s="18"/>
      <c r="H39" s="25">
        <v>22.5</v>
      </c>
      <c r="I39" s="26"/>
      <c r="J39" s="25"/>
      <c r="K39" s="25"/>
      <c r="L39" s="25">
        <f>SUM(L40,L41)</f>
        <v>20.112500000000001</v>
      </c>
      <c r="M39" s="27">
        <f>L39/H39</f>
        <v>0.89388888888888896</v>
      </c>
      <c r="N39" s="28"/>
      <c r="O39" s="59"/>
      <c r="P39" s="60"/>
      <c r="Q39" s="25"/>
      <c r="R39" s="25">
        <f>SUM(R40,R41)</f>
        <v>20.112500000000001</v>
      </c>
      <c r="S39" s="29">
        <f>R39/H39</f>
        <v>0.89388888888888896</v>
      </c>
      <c r="T39" s="160"/>
    </row>
    <row r="40" spans="2:20" ht="378" x14ac:dyDescent="0.25">
      <c r="B40" s="161"/>
      <c r="C40" s="162"/>
      <c r="D40" s="163" t="s">
        <v>41</v>
      </c>
      <c r="E40" s="128" t="s">
        <v>195</v>
      </c>
      <c r="F40" s="128"/>
      <c r="G40" s="49"/>
      <c r="H40" s="164">
        <v>17.5</v>
      </c>
      <c r="I40" s="165" t="s">
        <v>196</v>
      </c>
      <c r="J40" s="164" t="s">
        <v>197</v>
      </c>
      <c r="K40" s="166">
        <v>3.74</v>
      </c>
      <c r="L40" s="167">
        <f>IF(K40="","Blm Diisi",K40/4)*H40</f>
        <v>16.362500000000001</v>
      </c>
      <c r="M40" s="168"/>
      <c r="N40" s="169"/>
      <c r="O40" s="170" t="s">
        <v>198</v>
      </c>
      <c r="P40" s="61" t="s">
        <v>199</v>
      </c>
      <c r="Q40" s="166">
        <v>3.74</v>
      </c>
      <c r="R40" s="164">
        <f>IF(Q40="","Blm Diisi",Q40/4)*H40</f>
        <v>16.362500000000001</v>
      </c>
      <c r="S40" s="171"/>
      <c r="T40" s="138"/>
    </row>
    <row r="41" spans="2:20" ht="409.5" x14ac:dyDescent="0.25">
      <c r="B41" s="161"/>
      <c r="C41" s="162"/>
      <c r="D41" s="163" t="s">
        <v>39</v>
      </c>
      <c r="E41" s="128" t="s">
        <v>38</v>
      </c>
      <c r="F41" s="128"/>
      <c r="G41" s="49"/>
      <c r="H41" s="164">
        <v>5</v>
      </c>
      <c r="I41" s="165" t="s">
        <v>200</v>
      </c>
      <c r="J41" s="65" t="s">
        <v>62</v>
      </c>
      <c r="K41" s="52" t="s">
        <v>24</v>
      </c>
      <c r="L41" s="167">
        <f>IF(J41="Ya/Tidak",IF(K41="Ya",1,IF(K41="Tidak",0,"Blm Diisi")),IF(J41="A/B/C",IF(K41="A",1,IF(K41="B",0.5,IF(K41="C",0,"Blm Diisi"))),IF(J41="A/B/C/D",IF(K41="A",1,IF(K41="B",0.67,IF(K41="C",0.33,IF(K41="D",0,"Blm Diisi")))),IF(J41="A/B/C/D/E",IF(K41="A",1,IF(K41="B",0.75,IF(K41="C",0.5,IF(K41="D",0.25,IF(K41="E",0,"Blm Diisi"))))),IF(J41="%",IF(K41="","Blm Diisi",K41),IF(J41="Jumlah",IF(K41="","Blm Diisi",""),IF(J41="Rupiah",IF(K41="","Blm Diisi",""),IF(J41="","","-"))))))))*H41</f>
        <v>3.75</v>
      </c>
      <c r="M41" s="168"/>
      <c r="N41" s="169"/>
      <c r="O41" s="170" t="s">
        <v>201</v>
      </c>
      <c r="P41" s="61" t="s">
        <v>202</v>
      </c>
      <c r="Q41" s="56" t="s">
        <v>24</v>
      </c>
      <c r="R41" s="164">
        <f>IF(J41="Ya/Tidak",IF(Q41="Ya",1,IF(Q41="Tidak",0,"Blm Diisi")),IF(J41="A/B/C",IF(Q41="A",1,IF(Q41="B",0.5,IF(Q41="C",0,"Blm Diisi"))),IF(J41="A/B/C/D",IF(Q41="A",1,IF(Q41="B",0.67,IF(Q41="C",0.33,IF(Q41="D",0,"Blm Diisi")))),IF(J41="A/B/C/D/E",IF(Q41="A",1,IF(Q41="B",0.75,IF(Q41="C",0.5,IF(Q41="D",0.25,IF(Q41="E",0,"Blm Diisi"))))),IF(J41="%",IF(Q41="","Blm Diisi",Q41),IF(J41="Jumlah",IF(Q41="","Blm Diisi",""),IF(J41="Rupiah",IF(Q41="","Blm Diisi",""),IF(J41="","","-"))))))))*H41</f>
        <v>3.75</v>
      </c>
      <c r="S41" s="171"/>
      <c r="T41" s="172" t="s">
        <v>75</v>
      </c>
    </row>
    <row r="42" spans="2:20" ht="18" x14ac:dyDescent="0.25">
      <c r="B42" s="23"/>
      <c r="C42" s="24" t="s">
        <v>37</v>
      </c>
      <c r="D42" s="17" t="s">
        <v>36</v>
      </c>
      <c r="E42" s="17"/>
      <c r="F42" s="17"/>
      <c r="G42" s="18"/>
      <c r="H42" s="25">
        <v>17.5</v>
      </c>
      <c r="I42" s="26"/>
      <c r="J42" s="25"/>
      <c r="K42" s="25"/>
      <c r="L42" s="25">
        <f>SUM(L43)</f>
        <v>16.1875</v>
      </c>
      <c r="M42" s="27">
        <f>L42/H42</f>
        <v>0.92500000000000004</v>
      </c>
      <c r="N42" s="28"/>
      <c r="O42" s="142"/>
      <c r="P42" s="148"/>
      <c r="Q42" s="25"/>
      <c r="R42" s="25">
        <f>SUM(R43)</f>
        <v>16.1875</v>
      </c>
      <c r="S42" s="29">
        <f>R42/H42</f>
        <v>0.92500000000000004</v>
      </c>
      <c r="T42" s="160"/>
    </row>
    <row r="43" spans="2:20" ht="220.5" x14ac:dyDescent="0.25">
      <c r="B43" s="173"/>
      <c r="C43" s="174"/>
      <c r="D43" s="175" t="s">
        <v>35</v>
      </c>
      <c r="E43" s="176" t="s">
        <v>203</v>
      </c>
      <c r="F43" s="176"/>
      <c r="G43" s="177"/>
      <c r="H43" s="178">
        <v>17.5</v>
      </c>
      <c r="I43" s="179" t="s">
        <v>204</v>
      </c>
      <c r="J43" s="178" t="s">
        <v>197</v>
      </c>
      <c r="K43" s="180">
        <v>3.7</v>
      </c>
      <c r="L43" s="167">
        <f>IF(K43="","Blm Diisi",K43/4)*H43</f>
        <v>16.1875</v>
      </c>
      <c r="M43" s="181"/>
      <c r="N43" s="169"/>
      <c r="O43" s="170" t="s">
        <v>205</v>
      </c>
      <c r="P43" s="61" t="s">
        <v>206</v>
      </c>
      <c r="Q43" s="180">
        <v>3.7</v>
      </c>
      <c r="R43" s="178">
        <f>IF(Q43="","Blm Diisi",Q43/4)*H43</f>
        <v>16.1875</v>
      </c>
      <c r="S43" s="182"/>
      <c r="T43" s="124"/>
    </row>
    <row r="44" spans="2:20" ht="18" customHeight="1" x14ac:dyDescent="0.25"/>
  </sheetData>
  <mergeCells count="2">
    <mergeCell ref="B1:T1"/>
    <mergeCell ref="B2:G2"/>
  </mergeCells>
  <dataValidations count="10">
    <dataValidation type="list" allowBlank="1" showInputMessage="1" showErrorMessage="1" sqref="J6:J7 J11:J14 J23 J25 K30 K35" xr:uid="{6CF5FC44-37A6-49BF-9B5C-2CC14E437986}">
      <formula1>"A,B,C,D"</formula1>
    </dataValidation>
    <dataValidation type="list" allowBlank="1" showInputMessage="1" showErrorMessage="1" sqref="J18:J19 J22 J27" xr:uid="{1A1377B4-4A0E-4D0D-B2A0-E628E6EB70EE}">
      <formula1>"A,B,C"</formula1>
    </dataValidation>
    <dataValidation type="list" allowBlank="1" showInputMessage="1" showErrorMessage="1" sqref="J8 J26" xr:uid="{E9657238-6D7F-4968-97B4-046F40704FDC}">
      <formula1>"Ya,Tidak"</formula1>
    </dataValidation>
    <dataValidation type="list" allowBlank="1" showErrorMessage="1" sqref="P26 P8" xr:uid="{BFDB46E0-7BC2-4C11-A1A0-7FF547CCA94D}">
      <formula1>"Ya,Tidak"</formula1>
    </dataValidation>
    <dataValidation type="list" allowBlank="1" showErrorMessage="1" sqref="P27 P22 P18:P19" xr:uid="{54CFA3F2-4687-40E9-A53F-84FBA74D09CA}">
      <formula1>"A,B,C"</formula1>
    </dataValidation>
    <dataValidation type="list" allowBlank="1" showErrorMessage="1" sqref="P23 P6:P7 P25 P11:P14 Q35 Q30" xr:uid="{2C061FA9-7C6E-43B0-9017-6BF15876E2D9}">
      <formula1>"A,B,C,D"</formula1>
    </dataValidation>
    <dataValidation type="list" allowBlank="1" showInputMessage="1" showErrorMessage="1" sqref="J5 J10 J15 J17 J21 K41" xr:uid="{D586ECED-2504-4A6A-874A-73162F9702B4}">
      <formula1>"A,B,C,D,E"</formula1>
    </dataValidation>
    <dataValidation type="list" allowBlank="1" showErrorMessage="1" sqref="P15 P21 P5 P17 P10 Q41" xr:uid="{B7E6A9F9-475D-429E-8A4F-B50D42E977E8}">
      <formula1>"A,B,C,D,E"</formula1>
    </dataValidation>
    <dataValidation type="decimal" operator="greaterThanOrEqual" allowBlank="1" showErrorMessage="1" sqref="J3:J4 J9 P3:P4 J16 P9 J20 P16 P20 K32:K33 Q32:Q33" xr:uid="{C0E8680A-B95F-4FC2-9340-66F81303405D}">
      <formula1>0</formula1>
    </dataValidation>
    <dataValidation type="decimal" allowBlank="1" showErrorMessage="1" sqref="K42:K43 Q40 Q42:Q43 K40" xr:uid="{DEC4C6B2-EEE0-4DD1-8E7B-DD868949388D}">
      <formula1>0</formula1>
      <formula2>4</formula2>
    </dataValidation>
  </dataValidations>
  <hyperlinks>
    <hyperlink ref="O5" r:id="rId1" xr:uid="{6EDFF569-522C-49E7-8210-1DE2C9E1E93C}"/>
    <hyperlink ref="O6" r:id="rId2" xr:uid="{2F04E8A5-D18A-4804-B791-786952A46DBB}"/>
    <hyperlink ref="O7" r:id="rId3" xr:uid="{83C32ECD-1EA0-41DC-8DB5-302C5E7D2D66}"/>
    <hyperlink ref="O10" r:id="rId4" xr:uid="{BEB88581-B3B1-4E6D-A926-9FDD8F04CB9E}"/>
    <hyperlink ref="O11" r:id="rId5" xr:uid="{297C8EC4-580B-4DF4-8264-ADC81F7117CA}"/>
    <hyperlink ref="O12" r:id="rId6" xr:uid="{4C36D4BF-E514-40AF-85D0-9BBB4848E202}"/>
    <hyperlink ref="O13" r:id="rId7" xr:uid="{32762A72-321E-4735-AD40-C206FACB6F73}"/>
    <hyperlink ref="O14" r:id="rId8" xr:uid="{00B8349B-6832-4790-895F-A8D98BA578C3}"/>
    <hyperlink ref="O15" r:id="rId9" xr:uid="{7A037E24-EA3D-43D2-951D-9A4A467E96D7}"/>
    <hyperlink ref="O17" r:id="rId10" xr:uid="{6E8C5E0D-B4A4-4083-BEFA-8B5DC789361A}"/>
    <hyperlink ref="O18" r:id="rId11" xr:uid="{AB4EE8DF-A833-4B2E-A44E-B2368FDDFD50}"/>
    <hyperlink ref="O19" r:id="rId12" xr:uid="{A860B469-2301-4815-B934-BDD9332470D8}"/>
    <hyperlink ref="O21" r:id="rId13" xr:uid="{D1D1466D-6B3F-4F7F-AE87-426A8A817A45}"/>
    <hyperlink ref="O22" r:id="rId14" xr:uid="{25C2299A-8B01-43B6-A9D0-CD49ADD2AA2C}"/>
    <hyperlink ref="O23" r:id="rId15" xr:uid="{83CF81AF-37F2-47C0-9F67-C85A305A1B70}"/>
    <hyperlink ref="O25" r:id="rId16" xr:uid="{E72CBA44-2F7D-4859-A5FA-76BE023C8AB9}"/>
    <hyperlink ref="O26" r:id="rId17" xr:uid="{7D697894-475D-4D4B-870E-C78C3BCA2817}"/>
    <hyperlink ref="O27" r:id="rId18" xr:uid="{7E1C480D-4548-452D-82D3-F0FD22CA20FC}"/>
    <hyperlink ref="P32" r:id="rId19" xr:uid="{C2FEAB21-E456-44FE-A31D-79FDEC685FFA}"/>
    <hyperlink ref="P33" r:id="rId20" xr:uid="{161E0BCC-D425-4B4C-9414-36A6A78FBE9A}"/>
    <hyperlink ref="P35" r:id="rId21" xr:uid="{D735C811-86E2-4E5F-89E8-2AADDA13F84D}"/>
    <hyperlink ref="P41" r:id="rId22" xr:uid="{6E014C7B-C72F-4B47-BD27-62CC8528EADE}"/>
    <hyperlink ref="P43" r:id="rId23" xr:uid="{76B70E85-EBB5-4F23-A80A-63F61C50FDAF}"/>
    <hyperlink ref="P30" r:id="rId24" xr:uid="{7D630687-0FA7-474C-9E82-80AED70799C0}"/>
    <hyperlink ref="P40" r:id="rId25" xr:uid="{6594C51C-F72D-41C4-97EF-36CCE16D6B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Utama</vt:lpstr>
      <vt:lpstr>Jawaban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PTIK</dc:creator>
  <cp:lastModifiedBy>PTIK</cp:lastModifiedBy>
  <dcterms:created xsi:type="dcterms:W3CDTF">2023-07-05T08:55:40Z</dcterms:created>
  <dcterms:modified xsi:type="dcterms:W3CDTF">2023-07-05T09:40:26Z</dcterms:modified>
</cp:coreProperties>
</file>